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pivotCache/pivotCacheDefinition15.xml" ContentType="application/vnd.openxmlformats-officedocument.spreadsheetml.pivotCacheDefinition+xml"/>
  <Override PartName="/xl/pivotCache/pivotCacheRecords15.xml" ContentType="application/vnd.openxmlformats-officedocument.spreadsheetml.pivotCacheRecords+xml"/>
  <Override PartName="/xl/pivotCache/pivotCacheDefinition16.xml" ContentType="application/vnd.openxmlformats-officedocument.spreadsheetml.pivotCacheDefinition+xml"/>
  <Override PartName="/xl/pivotCache/pivotCacheRecords16.xml" ContentType="application/vnd.openxmlformats-officedocument.spreadsheetml.pivotCacheRecords+xml"/>
  <Override PartName="/xl/pivotCache/pivotCacheDefinition17.xml" ContentType="application/vnd.openxmlformats-officedocument.spreadsheetml.pivotCacheDefinition+xml"/>
  <Override PartName="/xl/pivotCache/pivotCacheRecords17.xml" ContentType="application/vnd.openxmlformats-officedocument.spreadsheetml.pivotCacheRecords+xml"/>
  <Override PartName="/xl/pivotCache/pivotCacheDefinition18.xml" ContentType="application/vnd.openxmlformats-officedocument.spreadsheetml.pivotCacheDefinition+xml"/>
  <Override PartName="/xl/pivotCache/pivotCacheRecords18.xml" ContentType="application/vnd.openxmlformats-officedocument.spreadsheetml.pivotCacheRecords+xml"/>
  <Override PartName="/xl/pivotCache/pivotCacheDefinition19.xml" ContentType="application/vnd.openxmlformats-officedocument.spreadsheetml.pivotCacheDefinition+xml"/>
  <Override PartName="/xl/pivotCache/pivotCacheRecords19.xml" ContentType="application/vnd.openxmlformats-officedocument.spreadsheetml.pivotCacheRecords+xml"/>
  <Override PartName="/xl/pivotCache/pivotCacheDefinition20.xml" ContentType="application/vnd.openxmlformats-officedocument.spreadsheetml.pivotCacheDefinition+xml"/>
  <Override PartName="/xl/pivotCache/pivotCacheRecords20.xml" ContentType="application/vnd.openxmlformats-officedocument.spreadsheetml.pivotCacheRecords+xml"/>
  <Override PartName="/xl/pivotCache/pivotCacheDefinition21.xml" ContentType="application/vnd.openxmlformats-officedocument.spreadsheetml.pivotCacheDefinition+xml"/>
  <Override PartName="/xl/pivotCache/pivotCacheRecords21.xml" ContentType="application/vnd.openxmlformats-officedocument.spreadsheetml.pivotCacheRecords+xml"/>
  <Override PartName="/xl/pivotCache/pivotCacheDefinition22.xml" ContentType="application/vnd.openxmlformats-officedocument.spreadsheetml.pivotCacheDefinition+xml"/>
  <Override PartName="/xl/pivotCache/pivotCacheRecords22.xml" ContentType="application/vnd.openxmlformats-officedocument.spreadsheetml.pivotCacheRecords+xml"/>
  <Override PartName="/xl/pivotCache/pivotCacheDefinition23.xml" ContentType="application/vnd.openxmlformats-officedocument.spreadsheetml.pivotCacheDefinition+xml"/>
  <Override PartName="/xl/pivotCache/pivotCacheRecords23.xml" ContentType="application/vnd.openxmlformats-officedocument.spreadsheetml.pivotCacheRecords+xml"/>
  <Override PartName="/xl/pivotCache/pivotCacheDefinition24.xml" ContentType="application/vnd.openxmlformats-officedocument.spreadsheetml.pivotCacheDefinition+xml"/>
  <Override PartName="/xl/pivotCache/pivotCacheRecords24.xml" ContentType="application/vnd.openxmlformats-officedocument.spreadsheetml.pivotCacheRecords+xml"/>
  <Override PartName="/xl/pivotCache/pivotCacheDefinition25.xml" ContentType="application/vnd.openxmlformats-officedocument.spreadsheetml.pivotCacheDefinition+xml"/>
  <Override PartName="/xl/pivotCache/pivotCacheRecords25.xml" ContentType="application/vnd.openxmlformats-officedocument.spreadsheetml.pivotCacheRecords+xml"/>
  <Override PartName="/xl/pivotCache/pivotCacheDefinition26.xml" ContentType="application/vnd.openxmlformats-officedocument.spreadsheetml.pivotCacheDefinition+xml"/>
  <Override PartName="/xl/pivotCache/pivotCacheRecords26.xml" ContentType="application/vnd.openxmlformats-officedocument.spreadsheetml.pivotCacheRecords+xml"/>
  <Override PartName="/xl/pivotCache/pivotCacheDefinition27.xml" ContentType="application/vnd.openxmlformats-officedocument.spreadsheetml.pivotCacheDefinition+xml"/>
  <Override PartName="/xl/pivotCache/pivotCacheRecords27.xml" ContentType="application/vnd.openxmlformats-officedocument.spreadsheetml.pivotCacheRecords+xml"/>
  <Override PartName="/xl/pivotCache/pivotCacheDefinition28.xml" ContentType="application/vnd.openxmlformats-officedocument.spreadsheetml.pivotCacheDefinition+xml"/>
  <Override PartName="/xl/pivotCache/pivotCacheRecords28.xml" ContentType="application/vnd.openxmlformats-officedocument.spreadsheetml.pivotCacheRecords+xml"/>
  <Override PartName="/xl/pivotCache/pivotCacheDefinition29.xml" ContentType="application/vnd.openxmlformats-officedocument.spreadsheetml.pivotCacheDefinition+xml"/>
  <Override PartName="/xl/pivotCache/pivotCacheRecords29.xml" ContentType="application/vnd.openxmlformats-officedocument.spreadsheetml.pivotCacheRecords+xml"/>
  <Override PartName="/xl/pivotCache/pivotCacheDefinition30.xml" ContentType="application/vnd.openxmlformats-officedocument.spreadsheetml.pivotCacheDefinition+xml"/>
  <Override PartName="/xl/pivotCache/pivotCacheRecords30.xml" ContentType="application/vnd.openxmlformats-officedocument.spreadsheetml.pivotCacheRecords+xml"/>
  <Override PartName="/xl/pivotCache/pivotCacheDefinition31.xml" ContentType="application/vnd.openxmlformats-officedocument.spreadsheetml.pivotCacheDefinition+xml"/>
  <Override PartName="/xl/pivotCache/pivotCacheRecords31.xml" ContentType="application/vnd.openxmlformats-officedocument.spreadsheetml.pivotCacheRecords+xml"/>
  <Override PartName="/xl/pivotCache/pivotCacheDefinition32.xml" ContentType="application/vnd.openxmlformats-officedocument.spreadsheetml.pivotCacheDefinition+xml"/>
  <Override PartName="/xl/pivotCache/pivotCacheRecords32.xml" ContentType="application/vnd.openxmlformats-officedocument.spreadsheetml.pivotCacheRecords+xml"/>
  <Override PartName="/xl/pivotCache/pivotCacheDefinition33.xml" ContentType="application/vnd.openxmlformats-officedocument.spreadsheetml.pivotCacheDefinition+xml"/>
  <Override PartName="/xl/pivotCache/pivotCacheRecords33.xml" ContentType="application/vnd.openxmlformats-officedocument.spreadsheetml.pivotCacheRecords+xml"/>
  <Override PartName="/xl/pivotCache/pivotCacheDefinition34.xml" ContentType="application/vnd.openxmlformats-officedocument.spreadsheetml.pivotCacheDefinition+xml"/>
  <Override PartName="/xl/pivotCache/pivotCacheRecords34.xml" ContentType="application/vnd.openxmlformats-officedocument.spreadsheetml.pivotCacheRecords+xml"/>
  <Override PartName="/xl/pivotCache/pivotCacheDefinition35.xml" ContentType="application/vnd.openxmlformats-officedocument.spreadsheetml.pivotCacheDefinition+xml"/>
  <Override PartName="/xl/pivotCache/pivotCacheRecords35.xml" ContentType="application/vnd.openxmlformats-officedocument.spreadsheetml.pivotCacheRecords+xml"/>
  <Override PartName="/xl/pivotCache/pivotCacheDefinition36.xml" ContentType="application/vnd.openxmlformats-officedocument.spreadsheetml.pivotCacheDefinition+xml"/>
  <Override PartName="/xl/pivotCache/pivotCacheRecords36.xml" ContentType="application/vnd.openxmlformats-officedocument.spreadsheetml.pivotCacheRecords+xml"/>
  <Override PartName="/xl/pivotCache/pivotCacheDefinition37.xml" ContentType="application/vnd.openxmlformats-officedocument.spreadsheetml.pivotCacheDefinition+xml"/>
  <Override PartName="/xl/pivotCache/pivotCacheRecords37.xml" ContentType="application/vnd.openxmlformats-officedocument.spreadsheetml.pivotCacheRecords+xml"/>
  <Override PartName="/xl/pivotCache/pivotCacheDefinition38.xml" ContentType="application/vnd.openxmlformats-officedocument.spreadsheetml.pivotCacheDefinition+xml"/>
  <Override PartName="/xl/pivotCache/pivotCacheRecords38.xml" ContentType="application/vnd.openxmlformats-officedocument.spreadsheetml.pivotCacheRecords+xml"/>
  <Override PartName="/xl/pivotCache/pivotCacheDefinition39.xml" ContentType="application/vnd.openxmlformats-officedocument.spreadsheetml.pivotCacheDefinition+xml"/>
  <Override PartName="/xl/pivotCache/pivotCacheRecords39.xml" ContentType="application/vnd.openxmlformats-officedocument.spreadsheetml.pivotCacheRecords+xml"/>
  <Override PartName="/xl/pivotCache/pivotCacheDefinition40.xml" ContentType="application/vnd.openxmlformats-officedocument.spreadsheetml.pivotCacheDefinition+xml"/>
  <Override PartName="/xl/pivotCache/pivotCacheRecords40.xml" ContentType="application/vnd.openxmlformats-officedocument.spreadsheetml.pivotCacheRecords+xml"/>
  <Override PartName="/xl/pivotCache/pivotCacheDefinition41.xml" ContentType="application/vnd.openxmlformats-officedocument.spreadsheetml.pivotCacheDefinition+xml"/>
  <Override PartName="/xl/pivotCache/pivotCacheRecords41.xml" ContentType="application/vnd.openxmlformats-officedocument.spreadsheetml.pivotCacheRecords+xml"/>
  <Override PartName="/xl/pivotCache/pivotCacheDefinition42.xml" ContentType="application/vnd.openxmlformats-officedocument.spreadsheetml.pivotCacheDefinition+xml"/>
  <Override PartName="/xl/pivotCache/pivotCacheRecords42.xml" ContentType="application/vnd.openxmlformats-officedocument.spreadsheetml.pivotCacheRecords+xml"/>
  <Override PartName="/xl/pivotCache/pivotCacheDefinition43.xml" ContentType="application/vnd.openxmlformats-officedocument.spreadsheetml.pivotCacheDefinition+xml"/>
  <Override PartName="/xl/pivotCache/pivotCacheRecords43.xml" ContentType="application/vnd.openxmlformats-officedocument.spreadsheetml.pivotCacheRecords+xml"/>
  <Override PartName="/xl/pivotCache/pivotCacheDefinition44.xml" ContentType="application/vnd.openxmlformats-officedocument.spreadsheetml.pivotCacheDefinition+xml"/>
  <Override PartName="/xl/pivotCache/pivotCacheRecords44.xml" ContentType="application/vnd.openxmlformats-officedocument.spreadsheetml.pivotCacheRecords+xml"/>
  <Override PartName="/xl/pivotCache/pivotCacheDefinition45.xml" ContentType="application/vnd.openxmlformats-officedocument.spreadsheetml.pivotCacheDefinition+xml"/>
  <Override PartName="/xl/pivotCache/pivotCacheRecords45.xml" ContentType="application/vnd.openxmlformats-officedocument.spreadsheetml.pivotCacheRecords+xml"/>
  <Override PartName="/xl/pivotCache/pivotCacheDefinition46.xml" ContentType="application/vnd.openxmlformats-officedocument.spreadsheetml.pivotCacheDefinition+xml"/>
  <Override PartName="/xl/pivotCache/pivotCacheRecords46.xml" ContentType="application/vnd.openxmlformats-officedocument.spreadsheetml.pivotCacheRecords+xml"/>
  <Override PartName="/xl/pivotCache/pivotCacheDefinition47.xml" ContentType="application/vnd.openxmlformats-officedocument.spreadsheetml.pivotCacheDefinition+xml"/>
  <Override PartName="/xl/pivotCache/pivotCacheRecords47.xml" ContentType="application/vnd.openxmlformats-officedocument.spreadsheetml.pivotCacheRecords+xml"/>
  <Override PartName="/xl/pivotCache/pivotCacheDefinition48.xml" ContentType="application/vnd.openxmlformats-officedocument.spreadsheetml.pivotCacheDefinition+xml"/>
  <Override PartName="/xl/pivotCache/pivotCacheRecords48.xml" ContentType="application/vnd.openxmlformats-officedocument.spreadsheetml.pivotCacheRecords+xml"/>
  <Override PartName="/xl/pivotCache/pivotCacheDefinition49.xml" ContentType="application/vnd.openxmlformats-officedocument.spreadsheetml.pivotCacheDefinition+xml"/>
  <Override PartName="/xl/pivotCache/pivotCacheRecords49.xml" ContentType="application/vnd.openxmlformats-officedocument.spreadsheetml.pivotCacheRecords+xml"/>
  <Override PartName="/xl/pivotCache/pivotCacheDefinition50.xml" ContentType="application/vnd.openxmlformats-officedocument.spreadsheetml.pivotCacheDefinition+xml"/>
  <Override PartName="/xl/pivotCache/pivotCacheRecords50.xml" ContentType="application/vnd.openxmlformats-officedocument.spreadsheetml.pivotCacheRecords+xml"/>
  <Override PartName="/xl/pivotCache/pivotCacheDefinition51.xml" ContentType="application/vnd.openxmlformats-officedocument.spreadsheetml.pivotCacheDefinition+xml"/>
  <Override PartName="/xl/pivotCache/pivotCacheRecords51.xml" ContentType="application/vnd.openxmlformats-officedocument.spreadsheetml.pivotCacheRecords+xml"/>
  <Override PartName="/xl/pivotCache/pivotCacheDefinition52.xml" ContentType="application/vnd.openxmlformats-officedocument.spreadsheetml.pivotCacheDefinition+xml"/>
  <Override PartName="/xl/pivotCache/pivotCacheRecords52.xml" ContentType="application/vnd.openxmlformats-officedocument.spreadsheetml.pivotCacheRecords+xml"/>
  <Override PartName="/xl/pivotCache/pivotCacheDefinition53.xml" ContentType="application/vnd.openxmlformats-officedocument.spreadsheetml.pivotCacheDefinition+xml"/>
  <Override PartName="/xl/pivotCache/pivotCacheRecords53.xml" ContentType="application/vnd.openxmlformats-officedocument.spreadsheetml.pivotCacheRecords+xml"/>
  <Override PartName="/xl/pivotCache/pivotCacheDefinition54.xml" ContentType="application/vnd.openxmlformats-officedocument.spreadsheetml.pivotCacheDefinition+xml"/>
  <Override PartName="/xl/pivotCache/pivotCacheRecords54.xml" ContentType="application/vnd.openxmlformats-officedocument.spreadsheetml.pivotCacheRecords+xml"/>
  <Override PartName="/xl/pivotCache/pivotCacheDefinition55.xml" ContentType="application/vnd.openxmlformats-officedocument.spreadsheetml.pivotCacheDefinition+xml"/>
  <Override PartName="/xl/pivotCache/pivotCacheRecords55.xml" ContentType="application/vnd.openxmlformats-officedocument.spreadsheetml.pivotCacheRecords+xml"/>
  <Override PartName="/xl/pivotCache/pivotCacheDefinition56.xml" ContentType="application/vnd.openxmlformats-officedocument.spreadsheetml.pivotCacheDefinition+xml"/>
  <Override PartName="/xl/pivotCache/pivotCacheRecords56.xml" ContentType="application/vnd.openxmlformats-officedocument.spreadsheetml.pivotCacheRecords+xml"/>
  <Override PartName="/xl/pivotCache/pivotCacheDefinition57.xml" ContentType="application/vnd.openxmlformats-officedocument.spreadsheetml.pivotCacheDefinition+xml"/>
  <Override PartName="/xl/pivotCache/pivotCacheRecords57.xml" ContentType="application/vnd.openxmlformats-officedocument.spreadsheetml.pivotCacheRecords+xml"/>
  <Override PartName="/xl/pivotCache/pivotCacheDefinition58.xml" ContentType="application/vnd.openxmlformats-officedocument.spreadsheetml.pivotCacheDefinition+xml"/>
  <Override PartName="/xl/pivotCache/pivotCacheRecords58.xml" ContentType="application/vnd.openxmlformats-officedocument.spreadsheetml.pivotCacheRecords+xml"/>
  <Override PartName="/xl/pivotCache/pivotCacheDefinition59.xml" ContentType="application/vnd.openxmlformats-officedocument.spreadsheetml.pivotCacheDefinition+xml"/>
  <Override PartName="/xl/pivotCache/pivotCacheRecords59.xml" ContentType="application/vnd.openxmlformats-officedocument.spreadsheetml.pivotCacheRecords+xml"/>
  <Override PartName="/xl/pivotCache/pivotCacheDefinition60.xml" ContentType="application/vnd.openxmlformats-officedocument.spreadsheetml.pivotCacheDefinition+xml"/>
  <Override PartName="/xl/pivotCache/pivotCacheRecords60.xml" ContentType="application/vnd.openxmlformats-officedocument.spreadsheetml.pivotCacheRecords+xml"/>
  <Override PartName="/xl/pivotCache/pivotCacheDefinition61.xml" ContentType="application/vnd.openxmlformats-officedocument.spreadsheetml.pivotCacheDefinition+xml"/>
  <Override PartName="/xl/pivotCache/pivotCacheRecords61.xml" ContentType="application/vnd.openxmlformats-officedocument.spreadsheetml.pivotCacheRecords+xml"/>
  <Override PartName="/xl/pivotCache/pivotCacheDefinition62.xml" ContentType="application/vnd.openxmlformats-officedocument.spreadsheetml.pivotCacheDefinition+xml"/>
  <Override PartName="/xl/pivotCache/pivotCacheRecords62.xml" ContentType="application/vnd.openxmlformats-officedocument.spreadsheetml.pivotCacheRecords+xml"/>
  <Override PartName="/xl/pivotCache/pivotCacheDefinition63.xml" ContentType="application/vnd.openxmlformats-officedocument.spreadsheetml.pivotCacheDefinition+xml"/>
  <Override PartName="/xl/pivotCache/pivotCacheRecords63.xml" ContentType="application/vnd.openxmlformats-officedocument.spreadsheetml.pivotCacheRecords+xml"/>
  <Override PartName="/xl/pivotCache/pivotCacheDefinition64.xml" ContentType="application/vnd.openxmlformats-officedocument.spreadsheetml.pivotCacheDefinition+xml"/>
  <Override PartName="/xl/pivotCache/pivotCacheRecords64.xml" ContentType="application/vnd.openxmlformats-officedocument.spreadsheetml.pivotCacheRecords+xml"/>
  <Override PartName="/xl/pivotCache/pivotCacheDefinition65.xml" ContentType="application/vnd.openxmlformats-officedocument.spreadsheetml.pivotCacheDefinition+xml"/>
  <Override PartName="/xl/pivotCache/pivotCacheRecords65.xml" ContentType="application/vnd.openxmlformats-officedocument.spreadsheetml.pivotCacheRecords+xml"/>
  <Override PartName="/xl/pivotCache/pivotCacheDefinition66.xml" ContentType="application/vnd.openxmlformats-officedocument.spreadsheetml.pivotCacheDefinition+xml"/>
  <Override PartName="/xl/pivotCache/pivotCacheRecords66.xml" ContentType="application/vnd.openxmlformats-officedocument.spreadsheetml.pivotCacheRecords+xml"/>
  <Override PartName="/xl/pivotCache/pivotCacheDefinition67.xml" ContentType="application/vnd.openxmlformats-officedocument.spreadsheetml.pivotCacheDefinition+xml"/>
  <Override PartName="/xl/pivotCache/pivotCacheRecords67.xml" ContentType="application/vnd.openxmlformats-officedocument.spreadsheetml.pivotCacheRecords+xml"/>
  <Override PartName="/xl/pivotCache/pivotCacheDefinition68.xml" ContentType="application/vnd.openxmlformats-officedocument.spreadsheetml.pivotCacheDefinition+xml"/>
  <Override PartName="/xl/pivotCache/pivotCacheRecords68.xml" ContentType="application/vnd.openxmlformats-officedocument.spreadsheetml.pivotCacheRecords+xml"/>
  <Override PartName="/xl/pivotCache/pivotCacheDefinition69.xml" ContentType="application/vnd.openxmlformats-officedocument.spreadsheetml.pivotCacheDefinition+xml"/>
  <Override PartName="/xl/pivotCache/pivotCacheRecords69.xml" ContentType="application/vnd.openxmlformats-officedocument.spreadsheetml.pivotCacheRecords+xml"/>
  <Override PartName="/xl/pivotCache/pivotCacheDefinition70.xml" ContentType="application/vnd.openxmlformats-officedocument.spreadsheetml.pivotCacheDefinition+xml"/>
  <Override PartName="/xl/pivotCache/pivotCacheRecords70.xml" ContentType="application/vnd.openxmlformats-officedocument.spreadsheetml.pivotCacheRecords+xml"/>
  <Override PartName="/xl/pivotCache/pivotCacheDefinition71.xml" ContentType="application/vnd.openxmlformats-officedocument.spreadsheetml.pivotCacheDefinition+xml"/>
  <Override PartName="/xl/pivotCache/pivotCacheRecords71.xml" ContentType="application/vnd.openxmlformats-officedocument.spreadsheetml.pivotCacheRecords+xml"/>
  <Override PartName="/xl/pivotCache/pivotCacheDefinition72.xml" ContentType="application/vnd.openxmlformats-officedocument.spreadsheetml.pivotCacheDefinition+xml"/>
  <Override PartName="/xl/pivotCache/pivotCacheRecords72.xml" ContentType="application/vnd.openxmlformats-officedocument.spreadsheetml.pivotCacheRecords+xml"/>
  <Override PartName="/xl/pivotCache/pivotCacheDefinition73.xml" ContentType="application/vnd.openxmlformats-officedocument.spreadsheetml.pivotCacheDefinition+xml"/>
  <Override PartName="/xl/pivotCache/pivotCacheRecords73.xml" ContentType="application/vnd.openxmlformats-officedocument.spreadsheetml.pivotCacheRecords+xml"/>
  <Override PartName="/xl/pivotCache/pivotCacheDefinition74.xml" ContentType="application/vnd.openxmlformats-officedocument.spreadsheetml.pivotCacheDefinition+xml"/>
  <Override PartName="/xl/pivotCache/pivotCacheRecords74.xml" ContentType="application/vnd.openxmlformats-officedocument.spreadsheetml.pivotCacheRecords+xml"/>
  <Override PartName="/xl/pivotCache/pivotCacheDefinition75.xml" ContentType="application/vnd.openxmlformats-officedocument.spreadsheetml.pivotCacheDefinition+xml"/>
  <Override PartName="/xl/pivotCache/pivotCacheRecords75.xml" ContentType="application/vnd.openxmlformats-officedocument.spreadsheetml.pivotCacheRecords+xml"/>
  <Override PartName="/xl/pivotCache/pivotCacheDefinition76.xml" ContentType="application/vnd.openxmlformats-officedocument.spreadsheetml.pivotCacheDefinition+xml"/>
  <Override PartName="/xl/pivotCache/pivotCacheRecords76.xml" ContentType="application/vnd.openxmlformats-officedocument.spreadsheetml.pivotCacheRecords+xml"/>
  <Override PartName="/xl/pivotCache/pivotCacheDefinition77.xml" ContentType="application/vnd.openxmlformats-officedocument.spreadsheetml.pivotCacheDefinition+xml"/>
  <Override PartName="/xl/pivotCache/pivotCacheRecords77.xml" ContentType="application/vnd.openxmlformats-officedocument.spreadsheetml.pivotCacheRecords+xml"/>
  <Override PartName="/xl/pivotCache/pivotCacheDefinition78.xml" ContentType="application/vnd.openxmlformats-officedocument.spreadsheetml.pivotCacheDefinition+xml"/>
  <Override PartName="/xl/pivotCache/pivotCacheRecords78.xml" ContentType="application/vnd.openxmlformats-officedocument.spreadsheetml.pivotCacheRecords+xml"/>
  <Override PartName="/xl/pivotCache/pivotCacheDefinition79.xml" ContentType="application/vnd.openxmlformats-officedocument.spreadsheetml.pivotCacheDefinition+xml"/>
  <Override PartName="/xl/pivotCache/pivotCacheRecords79.xml" ContentType="application/vnd.openxmlformats-officedocument.spreadsheetml.pivotCacheRecords+xml"/>
  <Override PartName="/xl/pivotCache/pivotCacheDefinition80.xml" ContentType="application/vnd.openxmlformats-officedocument.spreadsheetml.pivotCacheDefinition+xml"/>
  <Override PartName="/xl/pivotCache/pivotCacheRecords80.xml" ContentType="application/vnd.openxmlformats-officedocument.spreadsheetml.pivotCacheRecords+xml"/>
  <Override PartName="/xl/pivotCache/pivotCacheDefinition81.xml" ContentType="application/vnd.openxmlformats-officedocument.spreadsheetml.pivotCacheDefinition+xml"/>
  <Override PartName="/xl/pivotCache/pivotCacheRecords81.xml" ContentType="application/vnd.openxmlformats-officedocument.spreadsheetml.pivotCacheRecords+xml"/>
  <Override PartName="/xl/pivotCache/pivotCacheDefinition82.xml" ContentType="application/vnd.openxmlformats-officedocument.spreadsheetml.pivotCacheDefinition+xml"/>
  <Override PartName="/xl/pivotCache/pivotCacheRecords82.xml" ContentType="application/vnd.openxmlformats-officedocument.spreadsheetml.pivotCacheRecords+xml"/>
  <Override PartName="/xl/pivotCache/pivotCacheDefinition83.xml" ContentType="application/vnd.openxmlformats-officedocument.spreadsheetml.pivotCacheDefinition+xml"/>
  <Override PartName="/xl/pivotCache/pivotCacheRecords83.xml" ContentType="application/vnd.openxmlformats-officedocument.spreadsheetml.pivotCacheRecords+xml"/>
  <Override PartName="/xl/pivotCache/pivotCacheDefinition84.xml" ContentType="application/vnd.openxmlformats-officedocument.spreadsheetml.pivotCacheDefinition+xml"/>
  <Override PartName="/xl/pivotCache/pivotCacheRecords84.xml" ContentType="application/vnd.openxmlformats-officedocument.spreadsheetml.pivotCacheRecords+xml"/>
  <Override PartName="/xl/pivotCache/pivotCacheDefinition85.xml" ContentType="application/vnd.openxmlformats-officedocument.spreadsheetml.pivotCacheDefinition+xml"/>
  <Override PartName="/xl/pivotCache/pivotCacheRecords85.xml" ContentType="application/vnd.openxmlformats-officedocument.spreadsheetml.pivotCacheRecords+xml"/>
  <Override PartName="/xl/pivotCache/pivotCacheDefinition86.xml" ContentType="application/vnd.openxmlformats-officedocument.spreadsheetml.pivotCacheDefinition+xml"/>
  <Override PartName="/xl/pivotCache/pivotCacheRecords86.xml" ContentType="application/vnd.openxmlformats-officedocument.spreadsheetml.pivotCacheRecords+xml"/>
  <Override PartName="/xl/pivotCache/pivotCacheDefinition87.xml" ContentType="application/vnd.openxmlformats-officedocument.spreadsheetml.pivotCacheDefinition+xml"/>
  <Override PartName="/xl/pivotCache/pivotCacheRecords87.xml" ContentType="application/vnd.openxmlformats-officedocument.spreadsheetml.pivotCacheRecords+xml"/>
  <Override PartName="/xl/pivotCache/pivotCacheDefinition88.xml" ContentType="application/vnd.openxmlformats-officedocument.spreadsheetml.pivotCacheDefinition+xml"/>
  <Override PartName="/xl/pivotCache/pivotCacheRecords88.xml" ContentType="application/vnd.openxmlformats-officedocument.spreadsheetml.pivotCacheRecords+xml"/>
  <Override PartName="/xl/pivotCache/pivotCacheDefinition89.xml" ContentType="application/vnd.openxmlformats-officedocument.spreadsheetml.pivotCacheDefinition+xml"/>
  <Override PartName="/xl/pivotCache/pivotCacheRecords89.xml" ContentType="application/vnd.openxmlformats-officedocument.spreadsheetml.pivotCacheRecords+xml"/>
  <Override PartName="/xl/pivotCache/pivotCacheDefinition90.xml" ContentType="application/vnd.openxmlformats-officedocument.spreadsheetml.pivotCacheDefinition+xml"/>
  <Override PartName="/xl/pivotCache/pivotCacheRecords90.xml" ContentType="application/vnd.openxmlformats-officedocument.spreadsheetml.pivotCacheRecords+xml"/>
  <Override PartName="/xl/pivotCache/pivotCacheDefinition91.xml" ContentType="application/vnd.openxmlformats-officedocument.spreadsheetml.pivotCacheDefinition+xml"/>
  <Override PartName="/xl/pivotCache/pivotCacheRecords91.xml" ContentType="application/vnd.openxmlformats-officedocument.spreadsheetml.pivotCacheRecords+xml"/>
  <Override PartName="/xl/pivotCache/pivotCacheDefinition92.xml" ContentType="application/vnd.openxmlformats-officedocument.spreadsheetml.pivotCacheDefinition+xml"/>
  <Override PartName="/xl/pivotCache/pivotCacheRecords92.xml" ContentType="application/vnd.openxmlformats-officedocument.spreadsheetml.pivotCacheRecords+xml"/>
  <Override PartName="/xl/pivotCache/pivotCacheDefinition93.xml" ContentType="application/vnd.openxmlformats-officedocument.spreadsheetml.pivotCacheDefinition+xml"/>
  <Override PartName="/xl/pivotCache/pivotCacheRecords93.xml" ContentType="application/vnd.openxmlformats-officedocument.spreadsheetml.pivotCacheRecords+xml"/>
  <Override PartName="/xl/pivotCache/pivotCacheDefinition94.xml" ContentType="application/vnd.openxmlformats-officedocument.spreadsheetml.pivotCacheDefinition+xml"/>
  <Override PartName="/xl/pivotCache/pivotCacheRecords94.xml" ContentType="application/vnd.openxmlformats-officedocument.spreadsheetml.pivotCacheRecords+xml"/>
  <Override PartName="/xl/pivotCache/pivotCacheDefinition95.xml" ContentType="application/vnd.openxmlformats-officedocument.spreadsheetml.pivotCacheDefinition+xml"/>
  <Override PartName="/xl/pivotCache/pivotCacheRecords95.xml" ContentType="application/vnd.openxmlformats-officedocument.spreadsheetml.pivotCacheRecords+xml"/>
  <Override PartName="/xl/pivotCache/pivotCacheDefinition96.xml" ContentType="application/vnd.openxmlformats-officedocument.spreadsheetml.pivotCacheDefinition+xml"/>
  <Override PartName="/xl/pivotCache/pivotCacheRecords96.xml" ContentType="application/vnd.openxmlformats-officedocument.spreadsheetml.pivotCacheRecords+xml"/>
  <Override PartName="/xl/pivotCache/pivotCacheDefinition97.xml" ContentType="application/vnd.openxmlformats-officedocument.spreadsheetml.pivotCacheDefinition+xml"/>
  <Override PartName="/xl/pivotCache/pivotCacheRecords97.xml" ContentType="application/vnd.openxmlformats-officedocument.spreadsheetml.pivotCacheRecords+xml"/>
  <Override PartName="/xl/pivotCache/pivotCacheDefinition98.xml" ContentType="application/vnd.openxmlformats-officedocument.spreadsheetml.pivotCacheDefinition+xml"/>
  <Override PartName="/xl/pivotCache/pivotCacheRecords98.xml" ContentType="application/vnd.openxmlformats-officedocument.spreadsheetml.pivotCacheRecords+xml"/>
  <Override PartName="/xl/pivotCache/pivotCacheDefinition99.xml" ContentType="application/vnd.openxmlformats-officedocument.spreadsheetml.pivotCacheDefinition+xml"/>
  <Override PartName="/xl/pivotCache/pivotCacheRecords99.xml" ContentType="application/vnd.openxmlformats-officedocument.spreadsheetml.pivotCacheRecords+xml"/>
  <Override PartName="/xl/pivotCache/pivotCacheDefinition100.xml" ContentType="application/vnd.openxmlformats-officedocument.spreadsheetml.pivotCacheDefinition+xml"/>
  <Override PartName="/xl/pivotCache/pivotCacheRecords100.xml" ContentType="application/vnd.openxmlformats-officedocument.spreadsheetml.pivotCacheRecords+xml"/>
  <Override PartName="/xl/pivotCache/pivotCacheDefinition101.xml" ContentType="application/vnd.openxmlformats-officedocument.spreadsheetml.pivotCacheDefinition+xml"/>
  <Override PartName="/xl/pivotCache/pivotCacheRecords101.xml" ContentType="application/vnd.openxmlformats-officedocument.spreadsheetml.pivotCacheRecords+xml"/>
  <Override PartName="/xl/pivotCache/pivotCacheDefinition102.xml" ContentType="application/vnd.openxmlformats-officedocument.spreadsheetml.pivotCacheDefinition+xml"/>
  <Override PartName="/xl/pivotCache/pivotCacheRecords102.xml" ContentType="application/vnd.openxmlformats-officedocument.spreadsheetml.pivotCacheRecords+xml"/>
  <Override PartName="/xl/pivotCache/pivotCacheDefinition103.xml" ContentType="application/vnd.openxmlformats-officedocument.spreadsheetml.pivotCacheDefinition+xml"/>
  <Override PartName="/xl/pivotCache/pivotCacheRecords103.xml" ContentType="application/vnd.openxmlformats-officedocument.spreadsheetml.pivotCacheRecords+xml"/>
  <Override PartName="/xl/pivotCache/pivotCacheDefinition104.xml" ContentType="application/vnd.openxmlformats-officedocument.spreadsheetml.pivotCacheDefinition+xml"/>
  <Override PartName="/xl/pivotCache/pivotCacheRecords104.xml" ContentType="application/vnd.openxmlformats-officedocument.spreadsheetml.pivotCacheRecords+xml"/>
  <Override PartName="/xl/pivotCache/pivotCacheDefinition105.xml" ContentType="application/vnd.openxmlformats-officedocument.spreadsheetml.pivotCacheDefinition+xml"/>
  <Override PartName="/xl/pivotCache/pivotCacheRecords105.xml" ContentType="application/vnd.openxmlformats-officedocument.spreadsheetml.pivotCacheRecords+xml"/>
  <Override PartName="/xl/pivotCache/pivotCacheDefinition106.xml" ContentType="application/vnd.openxmlformats-officedocument.spreadsheetml.pivotCacheDefinition+xml"/>
  <Override PartName="/xl/pivotCache/pivotCacheRecords106.xml" ContentType="application/vnd.openxmlformats-officedocument.spreadsheetml.pivotCacheRecords+xml"/>
  <Override PartName="/xl/pivotCache/pivotCacheDefinition107.xml" ContentType="application/vnd.openxmlformats-officedocument.spreadsheetml.pivotCacheDefinition+xml"/>
  <Override PartName="/xl/pivotCache/pivotCacheRecords107.xml" ContentType="application/vnd.openxmlformats-officedocument.spreadsheetml.pivotCacheRecords+xml"/>
  <Override PartName="/xl/pivotCache/pivotCacheDefinition108.xml" ContentType="application/vnd.openxmlformats-officedocument.spreadsheetml.pivotCacheDefinition+xml"/>
  <Override PartName="/xl/pivotCache/pivotCacheRecords108.xml" ContentType="application/vnd.openxmlformats-officedocument.spreadsheetml.pivotCacheRecords+xml"/>
  <Override PartName="/xl/pivotCache/pivotCacheDefinition109.xml" ContentType="application/vnd.openxmlformats-officedocument.spreadsheetml.pivotCacheDefinition+xml"/>
  <Override PartName="/xl/pivotCache/pivotCacheRecords109.xml" ContentType="application/vnd.openxmlformats-officedocument.spreadsheetml.pivotCacheRecords+xml"/>
  <Override PartName="/xl/pivotCache/pivotCacheDefinition110.xml" ContentType="application/vnd.openxmlformats-officedocument.spreadsheetml.pivotCacheDefinition+xml"/>
  <Override PartName="/xl/pivotCache/pivotCacheRecords110.xml" ContentType="application/vnd.openxmlformats-officedocument.spreadsheetml.pivotCacheRecords+xml"/>
  <Override PartName="/xl/pivotCache/pivotCacheDefinition111.xml" ContentType="application/vnd.openxmlformats-officedocument.spreadsheetml.pivotCacheDefinition+xml"/>
  <Override PartName="/xl/pivotCache/pivotCacheRecords11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pivotTables/pivotTable35.xml" ContentType="application/vnd.openxmlformats-officedocument.spreadsheetml.pivotTable+xml"/>
  <Override PartName="/xl/pivotTables/pivotTable36.xml" ContentType="application/vnd.openxmlformats-officedocument.spreadsheetml.pivotTable+xml"/>
  <Override PartName="/xl/pivotTables/pivotTable37.xml" ContentType="application/vnd.openxmlformats-officedocument.spreadsheetml.pivotTable+xml"/>
  <Override PartName="/xl/pivotTables/pivotTable38.xml" ContentType="application/vnd.openxmlformats-officedocument.spreadsheetml.pivotTable+xml"/>
  <Override PartName="/xl/pivotTables/pivotTable39.xml" ContentType="application/vnd.openxmlformats-officedocument.spreadsheetml.pivotTable+xml"/>
  <Override PartName="/xl/pivotTables/pivotTable40.xml" ContentType="application/vnd.openxmlformats-officedocument.spreadsheetml.pivotTable+xml"/>
  <Override PartName="/xl/pivotTables/pivotTable41.xml" ContentType="application/vnd.openxmlformats-officedocument.spreadsheetml.pivotTable+xml"/>
  <Override PartName="/xl/pivotTables/pivotTable42.xml" ContentType="application/vnd.openxmlformats-officedocument.spreadsheetml.pivotTable+xml"/>
  <Override PartName="/xl/pivotTables/pivotTable43.xml" ContentType="application/vnd.openxmlformats-officedocument.spreadsheetml.pivotTable+xml"/>
  <Override PartName="/xl/pivotTables/pivotTable44.xml" ContentType="application/vnd.openxmlformats-officedocument.spreadsheetml.pivotTable+xml"/>
  <Override PartName="/xl/pivotTables/pivotTable45.xml" ContentType="application/vnd.openxmlformats-officedocument.spreadsheetml.pivotTable+xml"/>
  <Override PartName="/xl/pivotTables/pivotTable46.xml" ContentType="application/vnd.openxmlformats-officedocument.spreadsheetml.pivotTable+xml"/>
  <Override PartName="/xl/pivotTables/pivotTable47.xml" ContentType="application/vnd.openxmlformats-officedocument.spreadsheetml.pivotTable+xml"/>
  <Override PartName="/xl/pivotTables/pivotTable48.xml" ContentType="application/vnd.openxmlformats-officedocument.spreadsheetml.pivotTable+xml"/>
  <Override PartName="/xl/pivotTables/pivotTable49.xml" ContentType="application/vnd.openxmlformats-officedocument.spreadsheetml.pivotTable+xml"/>
  <Override PartName="/xl/pivotTables/pivotTable50.xml" ContentType="application/vnd.openxmlformats-officedocument.spreadsheetml.pivotTable+xml"/>
  <Override PartName="/xl/pivotTables/pivotTable51.xml" ContentType="application/vnd.openxmlformats-officedocument.spreadsheetml.pivotTable+xml"/>
  <Override PartName="/xl/pivotTables/pivotTable52.xml" ContentType="application/vnd.openxmlformats-officedocument.spreadsheetml.pivotTable+xml"/>
  <Override PartName="/xl/pivotTables/pivotTable53.xml" ContentType="application/vnd.openxmlformats-officedocument.spreadsheetml.pivotTable+xml"/>
  <Override PartName="/xl/pivotTables/pivotTable54.xml" ContentType="application/vnd.openxmlformats-officedocument.spreadsheetml.pivotTable+xml"/>
  <Override PartName="/xl/pivotTables/pivotTable55.xml" ContentType="application/vnd.openxmlformats-officedocument.spreadsheetml.pivotTable+xml"/>
  <Override PartName="/xl/pivotTables/pivotTable56.xml" ContentType="application/vnd.openxmlformats-officedocument.spreadsheetml.pivotTable+xml"/>
  <Override PartName="/xl/pivotTables/pivotTable57.xml" ContentType="application/vnd.openxmlformats-officedocument.spreadsheetml.pivotTable+xml"/>
  <Override PartName="/xl/pivotTables/pivotTable58.xml" ContentType="application/vnd.openxmlformats-officedocument.spreadsheetml.pivotTable+xml"/>
  <Override PartName="/xl/pivotTables/pivotTable59.xml" ContentType="application/vnd.openxmlformats-officedocument.spreadsheetml.pivotTable+xml"/>
  <Override PartName="/xl/pivotTables/pivotTable60.xml" ContentType="application/vnd.openxmlformats-officedocument.spreadsheetml.pivotTable+xml"/>
  <Override PartName="/xl/pivotTables/pivotTable61.xml" ContentType="application/vnd.openxmlformats-officedocument.spreadsheetml.pivotTable+xml"/>
  <Override PartName="/xl/pivotTables/pivotTable62.xml" ContentType="application/vnd.openxmlformats-officedocument.spreadsheetml.pivotTable+xml"/>
  <Override PartName="/xl/pivotTables/pivotTable63.xml" ContentType="application/vnd.openxmlformats-officedocument.spreadsheetml.pivotTable+xml"/>
  <Override PartName="/xl/pivotTables/pivotTable64.xml" ContentType="application/vnd.openxmlformats-officedocument.spreadsheetml.pivotTable+xml"/>
  <Override PartName="/xl/pivotTables/pivotTable65.xml" ContentType="application/vnd.openxmlformats-officedocument.spreadsheetml.pivotTable+xml"/>
  <Override PartName="/xl/pivotTables/pivotTable66.xml" ContentType="application/vnd.openxmlformats-officedocument.spreadsheetml.pivotTable+xml"/>
  <Override PartName="/xl/pivotTables/pivotTable67.xml" ContentType="application/vnd.openxmlformats-officedocument.spreadsheetml.pivotTable+xml"/>
  <Override PartName="/xl/pivotTables/pivotTable68.xml" ContentType="application/vnd.openxmlformats-officedocument.spreadsheetml.pivotTable+xml"/>
  <Override PartName="/xl/pivotTables/pivotTable69.xml" ContentType="application/vnd.openxmlformats-officedocument.spreadsheetml.pivotTable+xml"/>
  <Override PartName="/xl/pivotTables/pivotTable70.xml" ContentType="application/vnd.openxmlformats-officedocument.spreadsheetml.pivotTable+xml"/>
  <Override PartName="/xl/pivotTables/pivotTable71.xml" ContentType="application/vnd.openxmlformats-officedocument.spreadsheetml.pivotTable+xml"/>
  <Override PartName="/xl/pivotTables/pivotTable72.xml" ContentType="application/vnd.openxmlformats-officedocument.spreadsheetml.pivotTable+xml"/>
  <Override PartName="/xl/pivotTables/pivotTable73.xml" ContentType="application/vnd.openxmlformats-officedocument.spreadsheetml.pivotTable+xml"/>
  <Override PartName="/xl/pivotTables/pivotTable74.xml" ContentType="application/vnd.openxmlformats-officedocument.spreadsheetml.pivotTable+xml"/>
  <Override PartName="/xl/pivotTables/pivotTable75.xml" ContentType="application/vnd.openxmlformats-officedocument.spreadsheetml.pivotTable+xml"/>
  <Override PartName="/xl/pivotTables/pivotTable76.xml" ContentType="application/vnd.openxmlformats-officedocument.spreadsheetml.pivotTable+xml"/>
  <Override PartName="/xl/pivotTables/pivotTable77.xml" ContentType="application/vnd.openxmlformats-officedocument.spreadsheetml.pivotTable+xml"/>
  <Override PartName="/xl/pivotTables/pivotTable78.xml" ContentType="application/vnd.openxmlformats-officedocument.spreadsheetml.pivotTable+xml"/>
  <Override PartName="/xl/pivotTables/pivotTable79.xml" ContentType="application/vnd.openxmlformats-officedocument.spreadsheetml.pivotTable+xml"/>
  <Override PartName="/xl/pivotTables/pivotTable80.xml" ContentType="application/vnd.openxmlformats-officedocument.spreadsheetml.pivotTable+xml"/>
  <Override PartName="/xl/pivotTables/pivotTable81.xml" ContentType="application/vnd.openxmlformats-officedocument.spreadsheetml.pivotTable+xml"/>
  <Override PartName="/xl/pivotTables/pivotTable82.xml" ContentType="application/vnd.openxmlformats-officedocument.spreadsheetml.pivotTable+xml"/>
  <Override PartName="/xl/pivotTables/pivotTable83.xml" ContentType="application/vnd.openxmlformats-officedocument.spreadsheetml.pivotTable+xml"/>
  <Override PartName="/xl/pivotTables/pivotTable84.xml" ContentType="application/vnd.openxmlformats-officedocument.spreadsheetml.pivotTable+xml"/>
  <Override PartName="/xl/pivotTables/pivotTable85.xml" ContentType="application/vnd.openxmlformats-officedocument.spreadsheetml.pivotTable+xml"/>
  <Override PartName="/xl/pivotTables/pivotTable86.xml" ContentType="application/vnd.openxmlformats-officedocument.spreadsheetml.pivotTable+xml"/>
  <Override PartName="/xl/pivotTables/pivotTable87.xml" ContentType="application/vnd.openxmlformats-officedocument.spreadsheetml.pivotTable+xml"/>
  <Override PartName="/xl/pivotTables/pivotTable88.xml" ContentType="application/vnd.openxmlformats-officedocument.spreadsheetml.pivotTable+xml"/>
  <Override PartName="/xl/pivotTables/pivotTable89.xml" ContentType="application/vnd.openxmlformats-officedocument.spreadsheetml.pivotTable+xml"/>
  <Override PartName="/xl/pivotTables/pivotTable90.xml" ContentType="application/vnd.openxmlformats-officedocument.spreadsheetml.pivotTable+xml"/>
  <Override PartName="/xl/pivotTables/pivotTable91.xml" ContentType="application/vnd.openxmlformats-officedocument.spreadsheetml.pivotTable+xml"/>
  <Override PartName="/xl/pivotTables/pivotTable92.xml" ContentType="application/vnd.openxmlformats-officedocument.spreadsheetml.pivotTable+xml"/>
  <Override PartName="/xl/pivotTables/pivotTable93.xml" ContentType="application/vnd.openxmlformats-officedocument.spreadsheetml.pivotTable+xml"/>
  <Override PartName="/xl/pivotTables/pivotTable94.xml" ContentType="application/vnd.openxmlformats-officedocument.spreadsheetml.pivotTable+xml"/>
  <Override PartName="/xl/pivotTables/pivotTable95.xml" ContentType="application/vnd.openxmlformats-officedocument.spreadsheetml.pivotTable+xml"/>
  <Override PartName="/xl/pivotTables/pivotTable96.xml" ContentType="application/vnd.openxmlformats-officedocument.spreadsheetml.pivotTable+xml"/>
  <Override PartName="/xl/pivotTables/pivotTable97.xml" ContentType="application/vnd.openxmlformats-officedocument.spreadsheetml.pivotTable+xml"/>
  <Override PartName="/xl/pivotTables/pivotTable98.xml" ContentType="application/vnd.openxmlformats-officedocument.spreadsheetml.pivotTable+xml"/>
  <Override PartName="/xl/pivotTables/pivotTable99.xml" ContentType="application/vnd.openxmlformats-officedocument.spreadsheetml.pivotTable+xml"/>
  <Override PartName="/xl/pivotTables/pivotTable100.xml" ContentType="application/vnd.openxmlformats-officedocument.spreadsheetml.pivotTable+xml"/>
  <Override PartName="/xl/pivotTables/pivotTable101.xml" ContentType="application/vnd.openxmlformats-officedocument.spreadsheetml.pivotTable+xml"/>
  <Override PartName="/xl/pivotTables/pivotTable102.xml" ContentType="application/vnd.openxmlformats-officedocument.spreadsheetml.pivotTable+xml"/>
  <Override PartName="/xl/pivotTables/pivotTable103.xml" ContentType="application/vnd.openxmlformats-officedocument.spreadsheetml.pivotTable+xml"/>
  <Override PartName="/xl/pivotTables/pivotTable104.xml" ContentType="application/vnd.openxmlformats-officedocument.spreadsheetml.pivotTable+xml"/>
  <Override PartName="/xl/pivotTables/pivotTable105.xml" ContentType="application/vnd.openxmlformats-officedocument.spreadsheetml.pivotTable+xml"/>
  <Override PartName="/xl/pivotTables/pivotTable106.xml" ContentType="application/vnd.openxmlformats-officedocument.spreadsheetml.pivotTable+xml"/>
  <Override PartName="/xl/pivotTables/pivotTable107.xml" ContentType="application/vnd.openxmlformats-officedocument.spreadsheetml.pivotTable+xml"/>
  <Override PartName="/xl/pivotTables/pivotTable108.xml" ContentType="application/vnd.openxmlformats-officedocument.spreadsheetml.pivotTable+xml"/>
  <Override PartName="/xl/pivotTables/pivotTable109.xml" ContentType="application/vnd.openxmlformats-officedocument.spreadsheetml.pivotTable+xml"/>
  <Override PartName="/xl/pivotTables/pivotTable110.xml" ContentType="application/vnd.openxmlformats-officedocument.spreadsheetml.pivotTable+xml"/>
  <Override PartName="/xl/pivotTables/pivotTable1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80" windowWidth="15135" windowHeight="9240" firstSheet="1" activeTab="6"/>
  </bookViews>
  <sheets>
    <sheet name="InputData" sheetId="4" state="veryHidden" r:id="rId1"/>
    <sheet name="Input" sheetId="1" r:id="rId2"/>
    <sheet name="Overview" sheetId="14" r:id="rId3"/>
    <sheet name="S3-1 Assessed revenue" sheetId="9" r:id="rId4"/>
    <sheet name="S3-2 Assessed expenses" sheetId="10" r:id="rId5"/>
    <sheet name="S3-3 Assessed capital" sheetId="11" r:id="rId6"/>
    <sheet name="S3-4 SPPs and NPPs" sheetId="6" r:id="rId7"/>
    <sheet name="Output" sheetId="3" r:id="rId8"/>
    <sheet name="OutputData" sheetId="5" state="veryHidden" r:id="rId9"/>
  </sheets>
  <definedNames>
    <definedName name="_1210_NationalSkillsandWorkforceDevelopment">Input!$B$68:$I$71</definedName>
    <definedName name="_1212_ProductivityPlacesProgramme">Input!$B$80:$I$83</definedName>
    <definedName name="_1213_AustralianTechnicalColleges">Input!$B$92:$I$95</definedName>
    <definedName name="_1214_DigitalEducationRevolution">Input!$B$104:$I$107</definedName>
    <definedName name="_1215_NationalBuildingJobsPlan_BuildingTheEducationRevolution">Input!$B$116:$I$119</definedName>
    <definedName name="_1216_SmarterSchools_ImprovingTeacherQuality">Input!$B$128:$I$131</definedName>
    <definedName name="_1217_IndigenousEarlyChildhoodDevelopment_ChildrenandFamilyCentres">Input!$B$140:$I$143</definedName>
    <definedName name="_1219_NationalSolarSchoolsPlan">Input!$B$152:$I$155</definedName>
    <definedName name="_1220_StudentsFirstFunding_GovernmentEducation">Input!$B$164:$I$167</definedName>
    <definedName name="_1222_StudentsFirstFunding_NonGovernmentEducation">Input!$B$176:$I$179</definedName>
    <definedName name="_1223_BetterTAFEFacilities">Input!$B$188:$I$191</definedName>
    <definedName name="_1227_YouthAttainmentandTransitions_MaximisingEngagementAttainmentandSuccessfulTransition">Input!$B$200:$I$203</definedName>
    <definedName name="_1228_EarlyChildhoodEducation">Input!$B$212:$I$215</definedName>
    <definedName name="_1229_SmarterSchools_LiteracyandNumeracy">Input!$B$224:$I$227</definedName>
    <definedName name="_1230_TradeTrainingCentresinSchools">Input!$B$236:$I$239</definedName>
    <definedName name="_1231_InvestinginFocusSchools">Input!$B$248:$I$251</definedName>
    <definedName name="_1232_Commonwealth_State_JointGroupTrainingProgram">Input!$B$260:$I$263</definedName>
    <definedName name="_1234_MoneySmartTeaching">Input!$B$272:$I$275</definedName>
    <definedName name="_1236_BuildingAustraliasfutureWorkforce_TrainingPlacesforSingleandTeenParents">Input!$B$284:$I$287</definedName>
    <definedName name="_1237_BuildingAustraliasfutureWorkforce_SkillsReform">Input!$B$296:$I$299</definedName>
    <definedName name="_1238_IndependentPublicSchools">Input!$B$308:$I$311</definedName>
    <definedName name="_1320_ElectiveSurgeryWaitingListReductionPlan">Input!$B$320:$I$323</definedName>
    <definedName name="_1321_HealthInfrastructurePrograms">Input!$B$332:$I$335</definedName>
    <definedName name="_1322_HealthandHospitalWorkforceReform">Input!$B$344:$I$347</definedName>
    <definedName name="_1323_HealthServices">Input!$B$356:$I$359</definedName>
    <definedName name="_1324_HealthandHospitalFund">Input!$B$368:$I$371</definedName>
    <definedName name="_1329_NationalHealthandHospitalsNetworkPackage">Input!$B$380:$I$383</definedName>
    <definedName name="_1330_IndigenousEarlyChildhoodDevelopment_AntenatalandReproductiveHealth">Input!$B$392:$I$395</definedName>
    <definedName name="_1331_NationalHealthReform_FinancialAssistanceforLongStayOlderPatients">Input!$B$404:$I$407</definedName>
    <definedName name="_1332_IndigenousHealth">Input!$B$416:$I$419</definedName>
    <definedName name="_1333_MentalHealth_SupportingNationalMentalHealthReform">Input!$B$428:$I$431</definedName>
    <definedName name="_1334_PreventiveHealth">Input!$B$440:$I$443</definedName>
    <definedName name="_1335_IndigenousHealth_RenalDialysisinCentralAustralia">Input!$B$452:$I$455</definedName>
    <definedName name="_1362_NationalHealthReformFunding">Input!$B$464:$I$467</definedName>
    <definedName name="_1364_TreatingMorePublicDentalPatients">Input!$B$476:$I$479</definedName>
    <definedName name="_1365_VictoriaLocalHospitalNetwork">Input!$B$488:$I$491</definedName>
    <definedName name="_1366_NationalHealthReform_PublicHospitalSystem_AdditionalFunding">Input!$B$500:$I$503</definedName>
    <definedName name="_1367_ExpansionoftheBreastScreenAustraliaProgram">Input!$B$512:$I$515</definedName>
    <definedName name="_1423_FamilyViolencePartnerships">Input!$B$524:$I$527</definedName>
    <definedName name="_1424_RemoteIndigenousPublicInternetAccess">Input!$B$536:$I$539</definedName>
    <definedName name="_1426_NationalQualityAgendaforEarlyChildhoodEducationandCare">Input!$B$548:$I$551</definedName>
    <definedName name="_1437_NationalDisability">Input!$B$560:$I$563</definedName>
    <definedName name="_1461_NationalAffordableHousingAgreement">Input!$B$572:$I$575</definedName>
    <definedName name="_1463_NationBuildingandJobsPlan_InvestinSocialHousing">Input!$B$584:$I$587</definedName>
    <definedName name="_1464_CertainConcessionsforCardHolders_IncludingExtensionofFringeBenefits">Input!$B$596:$I$599</definedName>
    <definedName name="_1467_RemoteIndigenousHousing_for2013_14onwards">Input!$B$608:$I$611</definedName>
    <definedName name="_1470_GrantsforIndigenousPurposestoHousing_COPE">Input!$B$620:$I$623</definedName>
    <definedName name="_1472_GrantsforIndigenousPurposestoOtherExpenses_COPE">Input!$B$632:$I$635</definedName>
    <definedName name="_1473_HealthandSubstanceAbuseGrants_OATSIH_COPE">Input!$B$644:$I$647</definedName>
    <definedName name="_1477_Homelessness">Input!$B$656:$I$659</definedName>
    <definedName name="_1478_PayEquityfortheSocialandCommunityServicesSector">Input!$B$668:$I$671</definedName>
    <definedName name="_1512_GreatArtesianBasinSustainabilityInitiative">Input!$B$680:$I$683</definedName>
    <definedName name="_1513_ImprovingPolicinginVeryRemoteAreas">Input!$B$692:$I$695</definedName>
    <definedName name="_1514_RenewableRemotePowerGeneration">Input!$B$704:$I$707</definedName>
    <definedName name="_1515_WaterfortheFuture">Input!$B$716:$I$719</definedName>
    <definedName name="_1624_PlantDiseaseandEradication">Input!$B$728:$I$731</definedName>
    <definedName name="_1645_NationalReciprocalTransportConcessions">Input!$B$740:$I$743</definedName>
    <definedName name="_1660_NationBuildingProgram_formerAuslink_Construction_NationalNetworkRoads">Input!$B$752:$I$755</definedName>
    <definedName name="_1662_NationBuildingProgram_wasAuslink_OtherRoads">Input!$B$764:$I$767</definedName>
    <definedName name="_1663_EastKimberleyDevelopmentPackage">Input!$B$776:$I$779</definedName>
    <definedName name="_1666_NationBuildingPlanfortheFuture_BuildingAustraliaFund_Roads">Input!$B$788:$I$791</definedName>
    <definedName name="_1667_NationBuildingProgram_wasAuslink_Rail">Input!$B$800:$I$803</definedName>
    <definedName name="_1669_BuildingAustraliaFund_Rail">Input!$B$812:$I$815</definedName>
    <definedName name="_1670_BuildingAustraliaFund_NationalNetworkRoads">Input!$B$824:$I$827</definedName>
    <definedName name="_1675_DigitalRegionsInitiative_States">Input!$B$836:$I$839</definedName>
    <definedName name="_1676_InfrastructureEmploymentProjects_States_Impact">Input!$B$848:$I$851</definedName>
    <definedName name="_1677_RegionalInfrastructureFund_Stream1_CommittedInfrastructure">Input!$B$860:$I$863</definedName>
    <definedName name="_1678_LocalGovernmentReformFundforLocalGovernmentandRegionalDevelopment">Input!$B$872:$I$875</definedName>
    <definedName name="_1679_AdelaideOvalDevelopmentandPrecinctWorks">Input!$B$884:$I$887</definedName>
    <definedName name="_1680_ManagedMotorways">Input!$B$896:$I$899</definedName>
    <definedName name="_1682_LiveableCities">Input!$B$908:$I$911</definedName>
    <definedName name="_1683_SydneyCricketGroundRedevelopment">Input!$B$920:$I$923</definedName>
    <definedName name="_1685_RegionalInfrastructureFund_Stream2_EconomicInfrastructureProjects">Input!$B$932:$I$935</definedName>
    <definedName name="_1687_CoalSeamGasandLargeCoalMiningDevelopment">Input!$B$944:$I$947</definedName>
    <definedName name="_1688_NorthernAustraliaSustainableFutures">Input!$B$956:$I$959</definedName>
    <definedName name="_1689_ProtectionandPromotionoftheMelbourneRoyalExhibitionBuildingWorldHeritageProperty">Input!$B$968:$I$971</definedName>
    <definedName name="_1690_TemporaryAssistanceforTasmanianExporters">Input!$B$980:$I$983</definedName>
    <definedName name="_1691_MissionBeachSafeAnchorage">Input!$B$992:$I$995</definedName>
    <definedName name="_1692_AbtRailway">Input!$B$1004:$I$1007</definedName>
    <definedName name="_1694_UpgradeofParramattaStadium">Input!$B$1016:$I$1019</definedName>
    <definedName name="_1696_LatrobeValleyEconomicDiversification_State">Input!$B$1028:$I$1031</definedName>
    <definedName name="_1697_Murray_DarlingBasinRegionalEconomicDiversificationProgram">Input!$B$1040:$I$1043</definedName>
    <definedName name="Billion">Input!$B$38</definedName>
    <definedName name="Data_12265_1" comment="Assessment System Range - do not rename or delete" localSheetId="1">Input!$B$32:$B$38</definedName>
    <definedName name="Data_12645_4" comment="Assessment System Range - do not rename or delete" localSheetId="1">Input!$B$47:$J$50</definedName>
    <definedName name="Data_15655_2" comment="Assessment System Range - do not rename or delete" localSheetId="1">Input!$B$9:$B$12</definedName>
    <definedName name="Data_15658_3" comment="Assessment System Range - do not rename or delete" localSheetId="1">Input!$B$23:$J$23</definedName>
    <definedName name="Data_15659_92" comment="Assessment System Range - do not rename or delete" localSheetId="1">Input!$B$1052:$J$1055</definedName>
    <definedName name="Data_15660_93" comment="Assessment System Range - do not rename or delete" localSheetId="1">Input!$B$1064:$J$1067</definedName>
    <definedName name="Data_15661_94" comment="Assessment System Range - do not rename or delete" localSheetId="1">Input!$B$1076:$J$1079</definedName>
    <definedName name="Data_15663_96" comment="Assessment System Range - do not rename or delete" localSheetId="1">Input!$B$1100:$J$1103</definedName>
    <definedName name="Data_15664_97" comment="Assessment System Range - do not rename or delete" localSheetId="1">Input!$B$1112:$J$1115</definedName>
    <definedName name="Data_15665_98" comment="Assessment System Range - do not rename or delete" localSheetId="1">Input!$B$1124:$J$1127</definedName>
    <definedName name="Data_15666_99" comment="Assessment System Range - do not rename or delete" localSheetId="1">Input!$B$1136:$J$1139</definedName>
    <definedName name="Data_15667_100" comment="Assessment System Range - do not rename or delete" localSheetId="1">Input!$B$1148:$J$1151</definedName>
    <definedName name="Data_15670_102" comment="Assessment System Range - do not rename or delete" localSheetId="1">Input!$B$1172:$J$1175</definedName>
    <definedName name="Data_15671_103" comment="Assessment System Range - do not rename or delete" localSheetId="1">Input!$B$1184:$J$1187</definedName>
    <definedName name="Data_15672_104" comment="Assessment System Range - do not rename or delete" localSheetId="1">Input!$B$1196:$J$1199</definedName>
    <definedName name="Data_15673_105" comment="Assessment System Range - do not rename or delete" localSheetId="1">Input!$B$1208:$J$1211</definedName>
    <definedName name="Data_15674_106" comment="Assessment System Range - do not rename or delete" localSheetId="1">Input!$B$1220:$J$1223</definedName>
    <definedName name="Data_15675_107" comment="Assessment System Range - do not rename or delete" localSheetId="1">Input!$B$1232:$J$1235</definedName>
    <definedName name="Data_15676_108" comment="Assessment System Range - do not rename or delete" localSheetId="1">Input!$B$1244:$J$1247</definedName>
    <definedName name="Data_15677_109" comment="Assessment System Range - do not rename or delete" localSheetId="1">Input!$B$1268:$J$1271</definedName>
    <definedName name="Data_15678_113" comment="Assessment System Range - do not rename or delete" localSheetId="1">Input!$B$1256:$J$1259</definedName>
    <definedName name="Data_15679_110" comment="Assessment System Range - do not rename or delete" localSheetId="1">Input!$B$1280:$J$1283</definedName>
    <definedName name="Data_15680_111" comment="Assessment System Range - do not rename or delete" localSheetId="1">Input!$B$1292:$J$1295</definedName>
    <definedName name="Data_15681_90" comment="Assessment System Range - do not rename or delete" localSheetId="1">Input!$B$59:$J$59</definedName>
    <definedName name="Data_15690_95" comment="Assessment System Range - do not rename or delete" localSheetId="1">Input!$B$1088:$J$1091</definedName>
    <definedName name="Data_15720_114" comment="Assessment System Range - do not rename or delete" localSheetId="1">Input!$B$1328:$J$1331</definedName>
    <definedName name="Data_16157_8" comment="Assessment System Range - do not rename or delete" localSheetId="1">Input!$B$68:$J$71</definedName>
    <definedName name="Data_16159_9" comment="Assessment System Range - do not rename or delete" localSheetId="1">Input!$B$80:$J$83</definedName>
    <definedName name="Data_16160_10" comment="Assessment System Range - do not rename or delete" localSheetId="1">Input!$B$92:$J$95</definedName>
    <definedName name="Data_16161_11" comment="Assessment System Range - do not rename or delete" localSheetId="1">Input!$B$104:$J$107</definedName>
    <definedName name="Data_16162_12" comment="Assessment System Range - do not rename or delete" localSheetId="1">Input!$B$116:$J$119</definedName>
    <definedName name="Data_16163_13" comment="Assessment System Range - do not rename or delete" localSheetId="1">Input!$B$128:$J$131</definedName>
    <definedName name="Data_16164_14" comment="Assessment System Range - do not rename or delete" localSheetId="1">Input!$B$140:$J$143</definedName>
    <definedName name="Data_16166_15" comment="Assessment System Range - do not rename or delete" localSheetId="1">Input!$B$152:$J$155</definedName>
    <definedName name="Data_16167_16" comment="Assessment System Range - do not rename or delete" localSheetId="1">Input!$B$164:$J$167</definedName>
    <definedName name="Data_16168_17" comment="Assessment System Range - do not rename or delete" localSheetId="1">Input!$B$176:$J$179</definedName>
    <definedName name="Data_16169_18" comment="Assessment System Range - do not rename or delete" localSheetId="1">Input!$B$188:$J$191</definedName>
    <definedName name="Data_16170_19" comment="Assessment System Range - do not rename or delete" localSheetId="1">Input!$B$200:$J$203</definedName>
    <definedName name="Data_16171_20" comment="Assessment System Range - do not rename or delete" localSheetId="1">Input!$B$212:$J$215</definedName>
    <definedName name="Data_16172_21" comment="Assessment System Range - do not rename or delete" localSheetId="1">Input!$B$224:$J$227</definedName>
    <definedName name="Data_16173_22" comment="Assessment System Range - do not rename or delete" localSheetId="1">Input!$B$236:$J$239</definedName>
    <definedName name="Data_16174_23" comment="Assessment System Range - do not rename or delete" localSheetId="1">Input!$B$248:$J$251</definedName>
    <definedName name="Data_16175_24" comment="Assessment System Range - do not rename or delete" localSheetId="1">Input!$B$260:$J$263</definedName>
    <definedName name="Data_16177_25" comment="Assessment System Range - do not rename or delete" localSheetId="1">Input!$B$272:$J$275</definedName>
    <definedName name="Data_16179_29" comment="Assessment System Range - do not rename or delete" localSheetId="1">Input!$B$320:$J$323</definedName>
    <definedName name="Data_16180_30" comment="Assessment System Range - do not rename or delete" localSheetId="1">Input!$B$332:$J$335</definedName>
    <definedName name="Data_16181_31" comment="Assessment System Range - do not rename or delete" localSheetId="1">Input!$B$344:$J$347</definedName>
    <definedName name="Data_16182_32" comment="Assessment System Range - do not rename or delete" localSheetId="1">Input!$B$356:$J$359</definedName>
    <definedName name="Data_16183_33" comment="Assessment System Range - do not rename or delete" localSheetId="1">Input!$B$368:$J$371</definedName>
    <definedName name="Data_16187_34" comment="Assessment System Range - do not rename or delete" localSheetId="1">Input!$B$380:$J$383</definedName>
    <definedName name="Data_16188_35" comment="Assessment System Range - do not rename or delete" localSheetId="1">Input!$B$392:$J$395</definedName>
    <definedName name="Data_16189_36" comment="Assessment System Range - do not rename or delete" localSheetId="1">Input!$B$404:$J$407</definedName>
    <definedName name="Data_16190_37" comment="Assessment System Range - do not rename or delete" localSheetId="1">Input!$B$416:$J$419</definedName>
    <definedName name="Data_16191_38" comment="Assessment System Range - do not rename or delete" localSheetId="1">Input!$B$428:$J$431</definedName>
    <definedName name="Data_16192_39" comment="Assessment System Range - do not rename or delete" localSheetId="1">Input!$B$440:$J$443</definedName>
    <definedName name="Data_16193_40" comment="Assessment System Range - do not rename or delete" localSheetId="1">Input!$B$452:$J$455</definedName>
    <definedName name="Data_16194_41" comment="Assessment System Range - do not rename or delete" localSheetId="1">Input!$B$464:$J$467</definedName>
    <definedName name="Data_16196_42" comment="Assessment System Range - do not rename or delete" localSheetId="1">Input!$B$476:$J$479</definedName>
    <definedName name="Data_16197_43" comment="Assessment System Range - do not rename or delete" localSheetId="1">Input!$B$488:$J$491</definedName>
    <definedName name="Data_16199_46" comment="Assessment System Range - do not rename or delete" localSheetId="1">Input!$B$524:$J$527</definedName>
    <definedName name="Data_16200_47" comment="Assessment System Range - do not rename or delete" localSheetId="1">Input!$B$536:$J$539</definedName>
    <definedName name="Data_16202_48" comment="Assessment System Range - do not rename or delete" localSheetId="1">Input!$B$548:$J$551</definedName>
    <definedName name="Data_16203_49" comment="Assessment System Range - do not rename or delete" localSheetId="1">Input!$B$560:$J$563</definedName>
    <definedName name="Data_16205_50" comment="Assessment System Range - do not rename or delete" localSheetId="1">Input!$B$572:$J$575</definedName>
    <definedName name="Data_16207_51" comment="Assessment System Range - do not rename or delete" localSheetId="1">Input!$B$584:$J$587</definedName>
    <definedName name="Data_16208_52" comment="Assessment System Range - do not rename or delete" localSheetId="1">Input!$B$596:$J$599</definedName>
    <definedName name="Data_16213_56" comment="Assessment System Range - do not rename or delete" localSheetId="1">Input!$B$644:$J$647</definedName>
    <definedName name="Data_16214_57" comment="Assessment System Range - do not rename or delete" localSheetId="1">Input!$B$656:$J$659</definedName>
    <definedName name="Data_16216_59" comment="Assessment System Range - do not rename or delete" localSheetId="1">Input!$B$680:$J$683</definedName>
    <definedName name="Data_16217_60" comment="Assessment System Range - do not rename or delete" localSheetId="1">Input!$B$692:$J$695</definedName>
    <definedName name="Data_16218_61" comment="Assessment System Range - do not rename or delete" localSheetId="1">Input!$B$704:$J$707</definedName>
    <definedName name="Data_16219_62" comment="Assessment System Range - do not rename or delete" localSheetId="1">Input!$B$716:$J$719</definedName>
    <definedName name="Data_16221_63" comment="Assessment System Range - do not rename or delete" localSheetId="1">Input!$B$728:$J$731</definedName>
    <definedName name="Data_16228_64" comment="Assessment System Range - do not rename or delete" localSheetId="1">Input!$B$740:$J$743</definedName>
    <definedName name="Data_16230_65" comment="Assessment System Range - do not rename or delete" localSheetId="1">Input!$B$752:$J$755</definedName>
    <definedName name="Data_16231_66" comment="Assessment System Range - do not rename or delete" localSheetId="1">Input!$B$764:$J$767</definedName>
    <definedName name="Data_16232_67" comment="Assessment System Range - do not rename or delete" localSheetId="1">Input!$B$776:$J$779</definedName>
    <definedName name="Data_16234_68" comment="Assessment System Range - do not rename or delete" localSheetId="1">Input!$B$788:$J$791</definedName>
    <definedName name="Data_16235_69" comment="Assessment System Range - do not rename or delete" localSheetId="1">Input!$B$800:$J$803</definedName>
    <definedName name="Data_16236_70" comment="Assessment System Range - do not rename or delete" localSheetId="1">Input!$B$812:$J$815</definedName>
    <definedName name="Data_16237_71" comment="Assessment System Range - do not rename or delete" localSheetId="1">Input!$B$824:$J$827</definedName>
    <definedName name="Data_16238_72" comment="Assessment System Range - do not rename or delete" localSheetId="1">Input!$B$836:$J$839</definedName>
    <definedName name="Data_16239_73" comment="Assessment System Range - do not rename or delete" localSheetId="1">Input!$B$848:$J$851</definedName>
    <definedName name="Data_16240_74" comment="Assessment System Range - do not rename or delete" localSheetId="1">Input!$B$860:$J$863</definedName>
    <definedName name="Data_16241_75" comment="Assessment System Range - do not rename or delete" localSheetId="1">Input!$B$872:$J$875</definedName>
    <definedName name="Data_16242_76" comment="Assessment System Range - do not rename or delete" localSheetId="1">Input!$B$884:$J$887</definedName>
    <definedName name="Data_16243_77" comment="Assessment System Range - do not rename or delete" localSheetId="1">Input!$B$896:$J$899</definedName>
    <definedName name="Data_16245_78" comment="Assessment System Range - do not rename or delete" localSheetId="1">Input!$B$908:$J$911</definedName>
    <definedName name="Data_16246_79" comment="Assessment System Range - do not rename or delete" localSheetId="1">Input!$B$920:$J$923</definedName>
    <definedName name="Data_16248_80" comment="Assessment System Range - do not rename or delete" localSheetId="1">Input!$B$932:$J$935</definedName>
    <definedName name="Data_16250_81" comment="Assessment System Range - do not rename or delete" localSheetId="1">Input!$B$944:$J$947</definedName>
    <definedName name="Data_16251_82" comment="Assessment System Range - do not rename or delete" localSheetId="1">Input!$B$956:$J$959</definedName>
    <definedName name="Data_16252_83" comment="Assessment System Range - do not rename or delete" localSheetId="1">Input!$B$968:$J$971</definedName>
    <definedName name="Data_16253_84" comment="Assessment System Range - do not rename or delete" localSheetId="1">Input!$B$980:$J$983</definedName>
    <definedName name="Data_16254_85" comment="Assessment System Range - do not rename or delete" localSheetId="1">Input!$B$992:$J$995</definedName>
    <definedName name="Data_16255_86" comment="Assessment System Range - do not rename or delete" localSheetId="1">Input!$B$1004:$J$1007</definedName>
    <definedName name="Data_16256_87" comment="Assessment System Range - do not rename or delete" localSheetId="1">Input!$B$1016:$J$1019</definedName>
    <definedName name="Data_16258_26" comment="Assessment System Range - do not rename or delete" localSheetId="1">Input!$B$284:$J$287</definedName>
    <definedName name="Data_16259_27" comment="Assessment System Range - do not rename or delete" localSheetId="1">Input!$B$296:$J$299</definedName>
    <definedName name="Data_16771_101" comment="Assessment System Range - do not rename or delete" localSheetId="1">Input!$B$1160:$J$1163</definedName>
    <definedName name="Data_17061_116" comment="Assessment System Range - do not rename or delete" localSheetId="1">Input!$B$1316:$J$1319</definedName>
    <definedName name="Data_17569_28" comment="Assessment System Range - do not rename or delete" localSheetId="1">Input!$B$308:$J$311</definedName>
    <definedName name="Data_17570_44" comment="Assessment System Range - do not rename or delete" localSheetId="1">Input!$B$500:$J$503</definedName>
    <definedName name="Data_17571_45" comment="Assessment System Range - do not rename or delete" localSheetId="1">Input!$B$512:$J$515</definedName>
    <definedName name="Data_17572_58" comment="Assessment System Range - do not rename or delete" localSheetId="1">Input!$B$668:$J$671</definedName>
    <definedName name="Data_17573_88" comment="Assessment System Range - do not rename or delete" localSheetId="1">Input!$B$1028:$J$1031</definedName>
    <definedName name="Data_17574_89" comment="Assessment System Range - do not rename or delete" localSheetId="1">Input!$B$1040:$J$1043</definedName>
    <definedName name="Data_17887_53" comment="Assessment System Range - do not rename or delete" localSheetId="1">Input!$B$608:$J$611</definedName>
    <definedName name="Data_17888_54" comment="Assessment System Range - do not rename or delete" localSheetId="1">Input!$B$620:$J$623</definedName>
    <definedName name="Data_17889_55" comment="Assessment System Range - do not rename or delete" localSheetId="1">Input!$B$632:$J$635</definedName>
    <definedName name="Data_17912_115" comment="Assessment System Range - do not rename or delete" localSheetId="1">Input!$B$1304:$J$1307</definedName>
    <definedName name="DEPRECIATION">Input!$B$1256:$J$1259</definedName>
    <definedName name="HEALTH">Input!$B$1160:$J$1163</definedName>
    <definedName name="HOUSING">Input!$B$1172:$J$1175</definedName>
    <definedName name="Hundred">Input!$B$35</definedName>
    <definedName name="InputMetaData_413765" comment="Assessment System Range - do not rename or delete" localSheetId="1">Input!$A$25:$J$29</definedName>
    <definedName name="InputMetaData_413766" comment="Assessment System Range - do not rename or delete" localSheetId="1">Input!$A$2:$J$6</definedName>
    <definedName name="InputMetaData_413767" comment="Assessment System Range - do not rename or delete" localSheetId="1">Input!$A$14:$J$18</definedName>
    <definedName name="InputMetaData_413780" comment="Assessment System Range - do not rename or delete" localSheetId="1">Input!$A$40:$J$44</definedName>
    <definedName name="InputMetaData_413799" comment="Assessment System Range - do not rename or delete" localSheetId="1">Input!$A$1177:$J$1181</definedName>
    <definedName name="InputMetaData_413807" comment="Assessment System Range - do not rename or delete" localSheetId="1">Input!$A$1045:$J$1049</definedName>
    <definedName name="InputMetaData_413808" comment="Assessment System Range - do not rename or delete" localSheetId="1">Input!$A$1057:$J$1061</definedName>
    <definedName name="InputMetaData_413809" comment="Assessment System Range - do not rename or delete" localSheetId="1">Input!$A$1069:$J$1073</definedName>
    <definedName name="InputMetaData_413810" comment="Assessment System Range - do not rename or delete" localSheetId="1">Input!$A$1081:$J$1085</definedName>
    <definedName name="InputMetaData_413811" comment="Assessment System Range - do not rename or delete" localSheetId="1">Input!$A$1093:$J$1097</definedName>
    <definedName name="InputMetaData_413812" comment="Assessment System Range - do not rename or delete" localSheetId="1">Input!$A$1105:$J$1109</definedName>
    <definedName name="InputMetaData_413813" comment="Assessment System Range - do not rename or delete" localSheetId="1">Input!$A$1117:$J$1121</definedName>
    <definedName name="InputMetaData_413814" comment="Assessment System Range - do not rename or delete" localSheetId="1">Input!$A$1129:$J$1133</definedName>
    <definedName name="InputMetaData_413816" comment="Assessment System Range - do not rename or delete" localSheetId="1">Input!$A$1165:$J$1169</definedName>
    <definedName name="InputMetaData_413817" comment="Assessment System Range - do not rename or delete" localSheetId="1">Input!$A$1189:$J$1193</definedName>
    <definedName name="InputMetaData_413818" comment="Assessment System Range - do not rename or delete" localSheetId="1">Input!$A$1201:$J$1205</definedName>
    <definedName name="InputMetaData_413819" comment="Assessment System Range - do not rename or delete" localSheetId="1">Input!$A$1213:$J$1217</definedName>
    <definedName name="InputMetaData_413820" comment="Assessment System Range - do not rename or delete" localSheetId="1">Input!$A$1225:$J$1229</definedName>
    <definedName name="InputMetaData_413821" comment="Assessment System Range - do not rename or delete" localSheetId="1">Input!$A$1237:$J$1241</definedName>
    <definedName name="InputMetaData_413822" comment="Assessment System Range - do not rename or delete" localSheetId="1">Input!$A$1261:$J$1265</definedName>
    <definedName name="InputMetaData_413823" comment="Assessment System Range - do not rename or delete" localSheetId="1">Input!$A$1249:$J$1253</definedName>
    <definedName name="InputMetaData_413825" comment="Assessment System Range - do not rename or delete" localSheetId="1">Input!$A$1285:$J$1289</definedName>
    <definedName name="InputMetaData_413836" comment="Assessment System Range - do not rename or delete" localSheetId="1">Input!$A$52:$J$56</definedName>
    <definedName name="InputMetaData_414201" comment="Assessment System Range - do not rename or delete" localSheetId="1">Input!$A$277:$J$281</definedName>
    <definedName name="InputMetaData_416484" comment="Assessment System Range - do not rename or delete" localSheetId="1">Input!$A$1141:$J$1145</definedName>
    <definedName name="InputMetaData_418036" comment="Assessment System Range - do not rename or delete" localSheetId="1">Input!$A$1273:$J$1277</definedName>
    <definedName name="InputMetaData_418434" comment="Assessment System Range - do not rename or delete" localSheetId="1">Input!$A$61:$J$65</definedName>
    <definedName name="InputMetaData_418435" comment="Assessment System Range - do not rename or delete" localSheetId="1">Input!$A$73:$J$77</definedName>
    <definedName name="InputMetaData_418436" comment="Assessment System Range - do not rename or delete" localSheetId="1">Input!$A$85:$J$89</definedName>
    <definedName name="InputMetaData_418437" comment="Assessment System Range - do not rename or delete" localSheetId="1">Input!$A$97:$J$101</definedName>
    <definedName name="InputMetaData_418438" comment="Assessment System Range - do not rename or delete" localSheetId="1">Input!$A$109:$J$113</definedName>
    <definedName name="InputMetaData_418439" comment="Assessment System Range - do not rename or delete" localSheetId="1">Input!$A$121:$J$125</definedName>
    <definedName name="InputMetaData_418440" comment="Assessment System Range - do not rename or delete" localSheetId="1">Input!$A$133:$J$137</definedName>
    <definedName name="InputMetaData_418441" comment="Assessment System Range - do not rename or delete" localSheetId="1">Input!$A$145:$J$149</definedName>
    <definedName name="InputMetaData_418442" comment="Assessment System Range - do not rename or delete" localSheetId="1">Input!$A$157:$J$161</definedName>
    <definedName name="InputMetaData_418443" comment="Assessment System Range - do not rename or delete" localSheetId="1">Input!$A$169:$J$173</definedName>
    <definedName name="InputMetaData_418444" comment="Assessment System Range - do not rename or delete" localSheetId="1">Input!$A$181:$J$185</definedName>
    <definedName name="InputMetaData_418445" comment="Assessment System Range - do not rename or delete" localSheetId="1">Input!$A$193:$J$197</definedName>
    <definedName name="InputMetaData_418446" comment="Assessment System Range - do not rename or delete" localSheetId="1">Input!$A$205:$J$209</definedName>
    <definedName name="InputMetaData_418447" comment="Assessment System Range - do not rename or delete" localSheetId="1">Input!$A$217:$J$221</definedName>
    <definedName name="InputMetaData_418448" comment="Assessment System Range - do not rename or delete" localSheetId="1">Input!$A$229:$J$233</definedName>
    <definedName name="InputMetaData_418449" comment="Assessment System Range - do not rename or delete" localSheetId="1">Input!$A$241:$J$245</definedName>
    <definedName name="InputMetaData_418450" comment="Assessment System Range - do not rename or delete" localSheetId="1">Input!$A$253:$J$257</definedName>
    <definedName name="InputMetaData_418451" comment="Assessment System Range - do not rename or delete" localSheetId="1">Input!$A$265:$J$269</definedName>
    <definedName name="InputMetaData_418453" comment="Assessment System Range - do not rename or delete" localSheetId="1">Input!$A$289:$J$293</definedName>
    <definedName name="InputMetaData_418454" comment="Assessment System Range - do not rename or delete" localSheetId="1">Input!$A$301:$J$305</definedName>
    <definedName name="InputMetaData_418455" comment="Assessment System Range - do not rename or delete" localSheetId="1">Input!$A$313:$J$317</definedName>
    <definedName name="InputMetaData_418456" comment="Assessment System Range - do not rename or delete" localSheetId="1">Input!$A$325:$J$329</definedName>
    <definedName name="InputMetaData_418457" comment="Assessment System Range - do not rename or delete" localSheetId="1">Input!$A$337:$J$341</definedName>
    <definedName name="InputMetaData_418458" comment="Assessment System Range - do not rename or delete" localSheetId="1">Input!$A$349:$J$353</definedName>
    <definedName name="InputMetaData_418459" comment="Assessment System Range - do not rename or delete" localSheetId="1">Input!$A$361:$J$365</definedName>
    <definedName name="InputMetaData_418460" comment="Assessment System Range - do not rename or delete" localSheetId="1">Input!$A$373:$J$377</definedName>
    <definedName name="InputMetaData_418461" comment="Assessment System Range - do not rename or delete" localSheetId="1">Input!$A$385:$J$389</definedName>
    <definedName name="InputMetaData_418462" comment="Assessment System Range - do not rename or delete" localSheetId="1">Input!$A$397:$J$401</definedName>
    <definedName name="InputMetaData_418469" comment="Assessment System Range - do not rename or delete" localSheetId="1">Input!$A$409:$J$413</definedName>
    <definedName name="InputMetaData_418470" comment="Assessment System Range - do not rename or delete" localSheetId="1">Input!$A$421:$J$425</definedName>
    <definedName name="InputMetaData_418471" comment="Assessment System Range - do not rename or delete" localSheetId="1">Input!$A$433:$J$437</definedName>
    <definedName name="InputMetaData_418472" comment="Assessment System Range - do not rename or delete" localSheetId="1">Input!$A$445:$J$449</definedName>
    <definedName name="InputMetaData_418473" comment="Assessment System Range - do not rename or delete" localSheetId="1">Input!$A$457:$J$461</definedName>
    <definedName name="InputMetaData_418474" comment="Assessment System Range - do not rename or delete" localSheetId="1">Input!$A$469:$J$473</definedName>
    <definedName name="InputMetaData_418475" comment="Assessment System Range - do not rename or delete" localSheetId="1">Input!$A$481:$J$485</definedName>
    <definedName name="InputMetaData_418476" comment="Assessment System Range - do not rename or delete" localSheetId="1">Input!$A$493:$J$497</definedName>
    <definedName name="InputMetaData_418477" comment="Assessment System Range - do not rename or delete" localSheetId="1">Input!$A$505:$J$509</definedName>
    <definedName name="InputMetaData_418479" comment="Assessment System Range - do not rename or delete" localSheetId="1">Input!$A$517:$J$521</definedName>
    <definedName name="InputMetaData_418480" comment="Assessment System Range - do not rename or delete" localSheetId="1">Input!$A$529:$J$533</definedName>
    <definedName name="InputMetaData_418481" comment="Assessment System Range - do not rename or delete" localSheetId="1">Input!$A$541:$J$545</definedName>
    <definedName name="InputMetaData_418482" comment="Assessment System Range - do not rename or delete" localSheetId="1">Input!$A$553:$J$557</definedName>
    <definedName name="InputMetaData_418483" comment="Assessment System Range - do not rename or delete" localSheetId="1">Input!$A$565:$J$569</definedName>
    <definedName name="InputMetaData_418484" comment="Assessment System Range - do not rename or delete" localSheetId="1">Input!$A$577:$J$581</definedName>
    <definedName name="InputMetaData_418485" comment="Assessment System Range - do not rename or delete" localSheetId="1">Input!$A$589:$J$593</definedName>
    <definedName name="InputMetaData_418486" comment="Assessment System Range - do not rename or delete" localSheetId="1">Input!$A$637:$J$641</definedName>
    <definedName name="InputMetaData_418487" comment="Assessment System Range - do not rename or delete" localSheetId="1">Input!$A$649:$J$653</definedName>
    <definedName name="InputMetaData_418488" comment="Assessment System Range - do not rename or delete" localSheetId="1">Input!$A$661:$J$665</definedName>
    <definedName name="InputMetaData_418489" comment="Assessment System Range - do not rename or delete" localSheetId="1">Input!$A$673:$J$677</definedName>
    <definedName name="InputMetaData_418490" comment="Assessment System Range - do not rename or delete" localSheetId="1">Input!$A$685:$J$689</definedName>
    <definedName name="InputMetaData_418491" comment="Assessment System Range - do not rename or delete" localSheetId="1">Input!$A$697:$J$701</definedName>
    <definedName name="InputMetaData_418492" comment="Assessment System Range - do not rename or delete" localSheetId="1">Input!$A$709:$J$713</definedName>
    <definedName name="InputMetaData_418493" comment="Assessment System Range - do not rename or delete" localSheetId="1">Input!$A$721:$J$725</definedName>
    <definedName name="InputMetaData_418494" comment="Assessment System Range - do not rename or delete" localSheetId="1">Input!$A$733:$J$737</definedName>
    <definedName name="InputMetaData_418495" comment="Assessment System Range - do not rename or delete" localSheetId="1">Input!$A$745:$J$749</definedName>
    <definedName name="InputMetaData_418496" comment="Assessment System Range - do not rename or delete" localSheetId="1">Input!$A$757:$J$761</definedName>
    <definedName name="InputMetaData_418497" comment="Assessment System Range - do not rename or delete" localSheetId="1">Input!$A$769:$J$773</definedName>
    <definedName name="InputMetaData_418498" comment="Assessment System Range - do not rename or delete" localSheetId="1">Input!$A$781:$J$785</definedName>
    <definedName name="InputMetaData_418499" comment="Assessment System Range - do not rename or delete" localSheetId="1">Input!$A$793:$J$797</definedName>
    <definedName name="InputMetaData_418500" comment="Assessment System Range - do not rename or delete" localSheetId="1">Input!$A$805:$J$809</definedName>
    <definedName name="InputMetaData_418501" comment="Assessment System Range - do not rename or delete" localSheetId="1">Input!$A$817:$J$821</definedName>
    <definedName name="InputMetaData_418502" comment="Assessment System Range - do not rename or delete" localSheetId="1">Input!$A$829:$J$833</definedName>
    <definedName name="InputMetaData_418503" comment="Assessment System Range - do not rename or delete" localSheetId="1">Input!$A$841:$J$845</definedName>
    <definedName name="InputMetaData_418504" comment="Assessment System Range - do not rename or delete" localSheetId="1">Input!$A$853:$J$857</definedName>
    <definedName name="InputMetaData_418505" comment="Assessment System Range - do not rename or delete" localSheetId="1">Input!$A$865:$J$869</definedName>
    <definedName name="InputMetaData_418506" comment="Assessment System Range - do not rename or delete" localSheetId="1">Input!$A$877:$J$881</definedName>
    <definedName name="InputMetaData_418507" comment="Assessment System Range - do not rename or delete" localSheetId="1">Input!$A$889:$J$893</definedName>
    <definedName name="InputMetaData_418508" comment="Assessment System Range - do not rename or delete" localSheetId="1">Input!$A$901:$J$905</definedName>
    <definedName name="InputMetaData_418509" comment="Assessment System Range - do not rename or delete" localSheetId="1">Input!$A$913:$J$917</definedName>
    <definedName name="InputMetaData_418510" comment="Assessment System Range - do not rename or delete" localSheetId="1">Input!$A$925:$J$929</definedName>
    <definedName name="InputMetaData_418511" comment="Assessment System Range - do not rename or delete" localSheetId="1">Input!$A$937:$J$941</definedName>
    <definedName name="InputMetaData_418512" comment="Assessment System Range - do not rename or delete" localSheetId="1">Input!$A$949:$J$953</definedName>
    <definedName name="InputMetaData_418513" comment="Assessment System Range - do not rename or delete" localSheetId="1">Input!$A$961:$J$965</definedName>
    <definedName name="InputMetaData_418514" comment="Assessment System Range - do not rename or delete" localSheetId="1">Input!$A$973:$J$977</definedName>
    <definedName name="InputMetaData_418515" comment="Assessment System Range - do not rename or delete" localSheetId="1">Input!$A$985:$J$989</definedName>
    <definedName name="InputMetaData_418516" comment="Assessment System Range - do not rename or delete" localSheetId="1">Input!$A$997:$J$1001</definedName>
    <definedName name="InputMetaData_418517" comment="Assessment System Range - do not rename or delete" localSheetId="1">Input!$A$1009:$J$1013</definedName>
    <definedName name="InputMetaData_418519" comment="Assessment System Range - do not rename or delete" localSheetId="1">Input!$A$1021:$J$1025</definedName>
    <definedName name="InputMetaData_418520" comment="Assessment System Range - do not rename or delete" localSheetId="1">Input!$A$1033:$J$1037</definedName>
    <definedName name="InputMetaData_419010" comment="Assessment System Range - do not rename or delete" localSheetId="1">Input!$A$1309:$J$1313</definedName>
    <definedName name="InputMetaData_423159" comment="Assessment System Range - do not rename or delete" localSheetId="1">Input!$A$1153:$J$1157</definedName>
    <definedName name="InputMetaData_426908" comment="Assessment System Range - do not rename or delete" localSheetId="1">Input!$A$601:$J$605</definedName>
    <definedName name="InputMetaData_426909" comment="Assessment System Range - do not rename or delete" localSheetId="1">Input!$A$613:$J$617</definedName>
    <definedName name="InputMetaData_426910" comment="Assessment System Range - do not rename or delete" localSheetId="1">Input!$A$625:$J$629</definedName>
    <definedName name="InputMetaData_427460" comment="Assessment System Range - do not rename or delete" localSheetId="1">Input!$A$1321:$J$1325</definedName>
    <definedName name="InputMetaData_428045" comment="Assessment System Range - do not rename or delete" localSheetId="1">Input!$A$1297:$J$1301</definedName>
    <definedName name="InputMetaData_430884" comment="Assessment System Range - do not rename or delete" localSheetId="1">Input!$A$277:$J$281</definedName>
    <definedName name="InputQueryTable_12265_1" localSheetId="0">InputData!$A$3:$C$10</definedName>
    <definedName name="InputQueryTable_12645_4" localSheetId="0">InputData!$A$29:$D$65</definedName>
    <definedName name="InputQueryTable_15655_2" localSheetId="0">InputData!$A$12:$C$16</definedName>
    <definedName name="InputQueryTable_15658_3" localSheetId="0">InputData!$A$18:$E$27</definedName>
    <definedName name="InputQueryTable_15659_92" localSheetId="0">InputData!$A$3198:$D$3234</definedName>
    <definedName name="InputQueryTable_15660_93" localSheetId="0">InputData!$A$3236:$D$3272</definedName>
    <definedName name="InputQueryTable_15661_94" localSheetId="0">InputData!$A$3274:$D$3310</definedName>
    <definedName name="InputQueryTable_15663_96" localSheetId="0">InputData!$A$3350:$D$3386</definedName>
    <definedName name="InputQueryTable_15664_97" localSheetId="0">InputData!$A$3388:$D$3424</definedName>
    <definedName name="InputQueryTable_15665_98" localSheetId="0">InputData!$A$3426:$D$3462</definedName>
    <definedName name="InputQueryTable_15666_99" localSheetId="0">InputData!$A$3464:$D$3500</definedName>
    <definedName name="InputQueryTable_15667_100" localSheetId="0">InputData!$A$3502:$D$3538</definedName>
    <definedName name="InputQueryTable_15670_102" localSheetId="0">InputData!$A$3578:$D$3614</definedName>
    <definedName name="InputQueryTable_15671_103" localSheetId="0">InputData!$A$3616:$D$3652</definedName>
    <definedName name="InputQueryTable_15672_104" localSheetId="0">InputData!$A$3654:$D$3690</definedName>
    <definedName name="InputQueryTable_15673_105" localSheetId="0">InputData!$A$3692:$D$3728</definedName>
    <definedName name="InputQueryTable_15674_106" localSheetId="0">InputData!$A$3730:$D$3766</definedName>
    <definedName name="InputQueryTable_15675_107" localSheetId="0">InputData!$A$3768:$D$3804</definedName>
    <definedName name="InputQueryTable_15676_108" localSheetId="0">InputData!$A$3806:$D$3842</definedName>
    <definedName name="InputQueryTable_15677_109" localSheetId="0">InputData!$A$3844:$D$3880</definedName>
    <definedName name="InputQueryTable_15678_113" localSheetId="0">InputData!$A$3959:$D$3995</definedName>
    <definedName name="InputQueryTable_15679_110" localSheetId="0">InputData!$A$3882:$D$3918</definedName>
    <definedName name="InputQueryTable_15680_111" localSheetId="0">InputData!$A$3920:$D$3956</definedName>
    <definedName name="InputQueryTable_15681_90" localSheetId="0">InputData!$A$3186:$D$3195</definedName>
    <definedName name="InputQueryTable_15690_95" localSheetId="0">InputData!$A$3312:$D$3348</definedName>
    <definedName name="InputQueryTable_15720_114" localSheetId="0">InputData!$A$3997:$D$4033</definedName>
    <definedName name="InputQueryTable_16157_8" localSheetId="0">InputData!$A$70:$D$106</definedName>
    <definedName name="InputQueryTable_16159_9" localSheetId="0">InputData!$A$108:$D$144</definedName>
    <definedName name="InputQueryTable_16160_10" localSheetId="0">InputData!$A$146:$D$182</definedName>
    <definedName name="InputQueryTable_16161_11" localSheetId="0">InputData!$A$184:$D$220</definedName>
    <definedName name="InputQueryTable_16162_12" localSheetId="0">InputData!$A$222:$D$258</definedName>
    <definedName name="InputQueryTable_16163_13" localSheetId="0">InputData!$A$260:$D$296</definedName>
    <definedName name="InputQueryTable_16164_14" localSheetId="0">InputData!$A$298:$D$334</definedName>
    <definedName name="InputQueryTable_16166_15" localSheetId="0">InputData!$A$336:$D$372</definedName>
    <definedName name="InputQueryTable_16167_16" localSheetId="0">InputData!$A$374:$D$410</definedName>
    <definedName name="InputQueryTable_16168_17" localSheetId="0">InputData!$A$412:$D$448</definedName>
    <definedName name="InputQueryTable_16169_18" localSheetId="0">InputData!$A$450:$D$486</definedName>
    <definedName name="InputQueryTable_16170_19" localSheetId="0">InputData!$A$488:$D$524</definedName>
    <definedName name="InputQueryTable_16171_20" localSheetId="0">InputData!$A$526:$D$562</definedName>
    <definedName name="InputQueryTable_16172_21" localSheetId="0">InputData!$A$564:$D$600</definedName>
    <definedName name="InputQueryTable_16173_22" localSheetId="0">InputData!$A$602:$D$638</definedName>
    <definedName name="InputQueryTable_16174_23" localSheetId="0">InputData!$A$640:$D$676</definedName>
    <definedName name="InputQueryTable_16175_24" localSheetId="0">InputData!$A$678:$D$714</definedName>
    <definedName name="InputQueryTable_16177_25" localSheetId="0">InputData!$A$716:$D$752</definedName>
    <definedName name="InputQueryTable_16179_29" localSheetId="0">InputData!$A$868:$D$904</definedName>
    <definedName name="InputQueryTable_16180_30" localSheetId="0">InputData!$A$906:$D$942</definedName>
    <definedName name="InputQueryTable_16181_31" localSheetId="0">InputData!$A$944:$D$980</definedName>
    <definedName name="InputQueryTable_16182_32" localSheetId="0">InputData!$A$982:$D$1018</definedName>
    <definedName name="InputQueryTable_16183_33" localSheetId="0">InputData!$A$1020:$D$1056</definedName>
    <definedName name="InputQueryTable_16187_34" localSheetId="0">InputData!$A$1058:$D$1094</definedName>
    <definedName name="InputQueryTable_16188_35" localSheetId="0">InputData!$A$1096:$D$1132</definedName>
    <definedName name="InputQueryTable_16189_36" localSheetId="0">InputData!$A$1134:$D$1170</definedName>
    <definedName name="InputQueryTable_16190_37" localSheetId="0">InputData!$A$1172:$D$1208</definedName>
    <definedName name="InputQueryTable_16191_38" localSheetId="0">InputData!$A$1210:$D$1246</definedName>
    <definedName name="InputQueryTable_16192_39" localSheetId="0">InputData!$A$1248:$D$1284</definedName>
    <definedName name="InputQueryTable_16193_40" localSheetId="0">InputData!$A$1286:$D$1322</definedName>
    <definedName name="InputQueryTable_16194_41" localSheetId="0">InputData!$A$1324:$D$1360</definedName>
    <definedName name="InputQueryTable_16196_42" localSheetId="0">InputData!$A$1362:$D$1398</definedName>
    <definedName name="InputQueryTable_16197_43" localSheetId="0">InputData!$A$1400:$D$1436</definedName>
    <definedName name="InputQueryTable_16199_46" localSheetId="0">InputData!$A$1514:$D$1550</definedName>
    <definedName name="InputQueryTable_16200_47" localSheetId="0">InputData!$A$1552:$D$1588</definedName>
    <definedName name="InputQueryTable_16202_48" localSheetId="0">InputData!$A$1590:$D$1626</definedName>
    <definedName name="InputQueryTable_16203_49" localSheetId="0">InputData!$A$1628:$D$1664</definedName>
    <definedName name="InputQueryTable_16205_50" localSheetId="0">InputData!$A$1666:$D$1702</definedName>
    <definedName name="InputQueryTable_16207_51" localSheetId="0">InputData!$A$1704:$D$1740</definedName>
    <definedName name="InputQueryTable_16208_52" localSheetId="0">InputData!$A$1742:$D$1778</definedName>
    <definedName name="InputQueryTable_16213_56" localSheetId="0">InputData!$A$1894:$D$1930</definedName>
    <definedName name="InputQueryTable_16214_57" localSheetId="0">InputData!$A$1932:$D$1968</definedName>
    <definedName name="InputQueryTable_16216_59" localSheetId="0">InputData!$A$2008:$D$2044</definedName>
    <definedName name="InputQueryTable_16217_60" localSheetId="0">InputData!$A$2046:$D$2082</definedName>
    <definedName name="InputQueryTable_16218_61" localSheetId="0">InputData!$A$2084:$D$2120</definedName>
    <definedName name="InputQueryTable_16219_62" localSheetId="0">InputData!$A$2122:$D$2158</definedName>
    <definedName name="InputQueryTable_16221_63" localSheetId="0">InputData!$A$2160:$D$2196</definedName>
    <definedName name="InputQueryTable_16228_64" localSheetId="0">InputData!$A$2198:$D$2234</definedName>
    <definedName name="InputQueryTable_16230_65" localSheetId="0">InputData!$A$2236:$D$2272</definedName>
    <definedName name="InputQueryTable_16231_66" localSheetId="0">InputData!$A$2274:$D$2310</definedName>
    <definedName name="InputQueryTable_16232_67" localSheetId="0">InputData!$A$2312:$D$2348</definedName>
    <definedName name="InputQueryTable_16234_68" localSheetId="0">InputData!$A$2350:$D$2386</definedName>
    <definedName name="InputQueryTable_16235_69" localSheetId="0">InputData!$A$2388:$D$2424</definedName>
    <definedName name="InputQueryTable_16236_70" localSheetId="0">InputData!$A$2426:$D$2462</definedName>
    <definedName name="InputQueryTable_16237_71" localSheetId="0">InputData!$A$2464:$D$2500</definedName>
    <definedName name="InputQueryTable_16238_72" localSheetId="0">InputData!$A$2502:$D$2538</definedName>
    <definedName name="InputQueryTable_16239_73" localSheetId="0">InputData!$A$2540:$D$2576</definedName>
    <definedName name="InputQueryTable_16240_74" localSheetId="0">InputData!$A$2578:$D$2614</definedName>
    <definedName name="InputQueryTable_16241_75" localSheetId="0">InputData!$A$2616:$D$2652</definedName>
    <definedName name="InputQueryTable_16242_76" localSheetId="0">InputData!$A$2654:$D$2690</definedName>
    <definedName name="InputQueryTable_16243_77" localSheetId="0">InputData!$A$2692:$D$2728</definedName>
    <definedName name="InputQueryTable_16245_78" localSheetId="0">InputData!$A$2730:$D$2766</definedName>
    <definedName name="InputQueryTable_16246_79" localSheetId="0">InputData!$A$2768:$D$2804</definedName>
    <definedName name="InputQueryTable_16248_80" localSheetId="0">InputData!$A$2806:$D$2842</definedName>
    <definedName name="InputQueryTable_16250_81" localSheetId="0">InputData!$A$2844:$D$2880</definedName>
    <definedName name="InputQueryTable_16251_82" localSheetId="0">InputData!$A$2882:$D$2918</definedName>
    <definedName name="InputQueryTable_16252_83" localSheetId="0">InputData!$A$2920:$D$2956</definedName>
    <definedName name="InputQueryTable_16253_84" localSheetId="0">InputData!$A$2958:$D$2994</definedName>
    <definedName name="InputQueryTable_16254_85" localSheetId="0">InputData!$A$2996:$D$3032</definedName>
    <definedName name="InputQueryTable_16255_86" localSheetId="0">InputData!$A$3034:$D$3070</definedName>
    <definedName name="InputQueryTable_16256_87" localSheetId="0">InputData!$A$3072:$D$3108</definedName>
    <definedName name="InputQueryTable_16258_26" localSheetId="0">InputData!$A$754:$D$790</definedName>
    <definedName name="InputQueryTable_16259_27" localSheetId="0">InputData!$A$792:$D$828</definedName>
    <definedName name="InputQueryTable_16771_101" localSheetId="0">InputData!$A$3540:$D$3576</definedName>
    <definedName name="InputQueryTable_17061_116" localSheetId="0">InputData!$A$4073:$D$4109</definedName>
    <definedName name="InputQueryTable_17569_28" localSheetId="0">InputData!$A$830:$D$866</definedName>
    <definedName name="InputQueryTable_17570_44" localSheetId="0">InputData!$A$1438:$D$1474</definedName>
    <definedName name="InputQueryTable_17571_45" localSheetId="0">InputData!$A$1476:$D$1512</definedName>
    <definedName name="InputQueryTable_17572_58" localSheetId="0">InputData!$A$1970:$D$2006</definedName>
    <definedName name="InputQueryTable_17573_88" localSheetId="0">InputData!$A$3110:$D$3146</definedName>
    <definedName name="InputQueryTable_17574_89" localSheetId="0">InputData!$A$3148:$D$3184</definedName>
    <definedName name="InputQueryTable_17887_53" localSheetId="0">InputData!$A$1780:$D$1816</definedName>
    <definedName name="InputQueryTable_17888_54" localSheetId="0">InputData!$A$1818:$D$1854</definedName>
    <definedName name="InputQueryTable_17889_55" localSheetId="0">InputData!$A$1856:$D$1892</definedName>
    <definedName name="InputQueryTable_17912_115" localSheetId="0">InputData!$A$4035:$D$4071</definedName>
    <definedName name="INSURANCE_TAX">Input!$B$1088:$J$1091</definedName>
    <definedName name="INVESTMENT">Input!$B$1280:$J$1283</definedName>
    <definedName name="JUSTICE">Input!$B$1208:$J$1211</definedName>
    <definedName name="Label_FinancialYears">Input!$A$9:$A$12</definedName>
    <definedName name="Label_States_Average">Input!$B$20:$J$20</definedName>
    <definedName name="Label_States_Redistribution">Input!$B$22:$J$22</definedName>
    <definedName name="Label_States_Total">Input!$B$21:$J$21</definedName>
    <definedName name="LAND_TAX">Input!$B$1064:$J$1067</definedName>
    <definedName name="Million">Input!$B$37</definedName>
    <definedName name="MINING_REVENUE">Input!$B$1112:$J$1115</definedName>
    <definedName name="MOTOR_TAXES">Input!$B$1100:$J$1103</definedName>
    <definedName name="NET_BALANCING_TRANSACTIONS_COMMONWEALTH_PAYMENTS">Input!$B$1304:$J$1307</definedName>
    <definedName name="NET_BORROWING">Input!$B$1292:$J$1295</definedName>
    <definedName name="NonGovt_Schools_SPP">Input!$B$1316:$J$1319</definedName>
    <definedName name="One">Input!$B$33</definedName>
    <definedName name="OTHER_EXPENSES">Input!$B$1268:$J$1271</definedName>
    <definedName name="OTHER_REVENUE">Input!$B$1124:$J$1127</definedName>
    <definedName name="PAYROLL_TAX">Input!$B$1052:$J$1055</definedName>
    <definedName name="Population">Input!$B$47:$I$50</definedName>
    <definedName name="Population_ApplicationYear">Input!$B$59:$I$59</definedName>
    <definedName name="Population_IncludingTotal">Input!$B$47:$J$50</definedName>
    <definedName name="Population_LastYear">Input!$B$50:$I$50</definedName>
    <definedName name="Population_Total">Input!$J$47:$J$50</definedName>
    <definedName name="POST_SECONDARY_EDUCATION">Input!$B$1148:$J$1151</definedName>
    <definedName name="ROADS">Input!$B$1220:$J$1223</definedName>
    <definedName name="SCHOOLS_EDUCATION">Input!$B$1136:$J$1139</definedName>
    <definedName name="SERVICES_TO_COMMUNITIES">Input!$B$1196:$J$1199</definedName>
    <definedName name="SERVICES_TO_INDUSTRY">Input!$B$1244:$J$1247</definedName>
    <definedName name="STAMP_DUTY_ON_CONVEYANCES">Input!$B$1076:$J$1079</definedName>
    <definedName name="Table_12265_1" comment="Assessment System Range - do not rename or delete" localSheetId="1">Input!$A$30:$B$38</definedName>
    <definedName name="Table_12645_4" comment="Assessment System Range - do not rename or delete" localSheetId="1">Input!$A$45:$J$50</definedName>
    <definedName name="Table_15655_2" comment="Assessment System Range - do not rename or delete" localSheetId="1">Input!$A$7:$B$12</definedName>
    <definedName name="Table_15658_3" comment="Assessment System Range - do not rename or delete" localSheetId="1">Input!$A$19:$J$23</definedName>
    <definedName name="Table_15659_92" comment="Assessment System Range - do not rename or delete" localSheetId="1">Input!$A$1050:$J$1055</definedName>
    <definedName name="Table_15660_93" comment="Assessment System Range - do not rename or delete" localSheetId="1">Input!$A$1062:$J$1067</definedName>
    <definedName name="Table_15661_94" comment="Assessment System Range - do not rename or delete" localSheetId="1">Input!$A$1074:$J$1079</definedName>
    <definedName name="Table_15663_96" comment="Assessment System Range - do not rename or delete" localSheetId="1">Input!$A$1098:$J$1103</definedName>
    <definedName name="Table_15664_97" comment="Assessment System Range - do not rename or delete" localSheetId="1">Input!$A$1110:$J$1115</definedName>
    <definedName name="Table_15665_98" comment="Assessment System Range - do not rename or delete" localSheetId="1">Input!$A$1122:$J$1127</definedName>
    <definedName name="Table_15666_99" comment="Assessment System Range - do not rename or delete" localSheetId="1">Input!$A$1134:$J$1139</definedName>
    <definedName name="Table_15667_100" comment="Assessment System Range - do not rename or delete" localSheetId="1">Input!$A$1146:$J$1151</definedName>
    <definedName name="Table_15670_102" comment="Assessment System Range - do not rename or delete" localSheetId="1">Input!$A$1170:$J$1175</definedName>
    <definedName name="Table_15671_103" comment="Assessment System Range - do not rename or delete" localSheetId="1">Input!$A$1182:$J$1187</definedName>
    <definedName name="Table_15672_104" comment="Assessment System Range - do not rename or delete" localSheetId="1">Input!$A$1194:$J$1199</definedName>
    <definedName name="Table_15673_105" comment="Assessment System Range - do not rename or delete" localSheetId="1">Input!$A$1206:$J$1211</definedName>
    <definedName name="Table_15674_106" comment="Assessment System Range - do not rename or delete" localSheetId="1">Input!$A$1218:$J$1223</definedName>
    <definedName name="Table_15675_107" comment="Assessment System Range - do not rename or delete" localSheetId="1">Input!$A$1230:$J$1235</definedName>
    <definedName name="Table_15676_108" comment="Assessment System Range - do not rename or delete" localSheetId="1">Input!$A$1242:$J$1247</definedName>
    <definedName name="Table_15677_109" comment="Assessment System Range - do not rename or delete" localSheetId="1">Input!$A$1266:$J$1271</definedName>
    <definedName name="Table_15678_113" comment="Assessment System Range - do not rename or delete" localSheetId="1">Input!$A$1254:$J$1259</definedName>
    <definedName name="Table_15679_110" comment="Assessment System Range - do not rename or delete" localSheetId="1">Input!$A$1278:$J$1283</definedName>
    <definedName name="Table_15680_111" comment="Assessment System Range - do not rename or delete" localSheetId="1">Input!$A$1290:$J$1295</definedName>
    <definedName name="Table_15681_90" comment="Assessment System Range - do not rename or delete" localSheetId="1">Input!$A$57:$J$59</definedName>
    <definedName name="Table_15690_95" comment="Assessment System Range - do not rename or delete" localSheetId="1">Input!$A$1086:$J$1091</definedName>
    <definedName name="Table_15720_114" comment="Assessment System Range - do not rename or delete" localSheetId="1">Input!$A$1326:$J$1331</definedName>
    <definedName name="Table_16157_8" comment="Assessment System Range - do not rename or delete" localSheetId="1">Input!$A$66:$J$71</definedName>
    <definedName name="Table_16159_9" comment="Assessment System Range - do not rename or delete" localSheetId="1">Input!$A$78:$J$83</definedName>
    <definedName name="Table_16160_10" comment="Assessment System Range - do not rename or delete" localSheetId="1">Input!$A$90:$J$95</definedName>
    <definedName name="Table_16161_11" comment="Assessment System Range - do not rename or delete" localSheetId="1">Input!$A$102:$J$107</definedName>
    <definedName name="Table_16162_12" comment="Assessment System Range - do not rename or delete" localSheetId="1">Input!$A$114:$J$119</definedName>
    <definedName name="Table_16163_13" comment="Assessment System Range - do not rename or delete" localSheetId="1">Input!$A$126:$J$131</definedName>
    <definedName name="Table_16164_14" comment="Assessment System Range - do not rename or delete" localSheetId="1">Input!$A$138:$J$143</definedName>
    <definedName name="Table_16166_15" comment="Assessment System Range - do not rename or delete" localSheetId="1">Input!$A$150:$J$155</definedName>
    <definedName name="Table_16167_16" comment="Assessment System Range - do not rename or delete" localSheetId="1">Input!$A$162:$J$167</definedName>
    <definedName name="Table_16168_17" comment="Assessment System Range - do not rename or delete" localSheetId="1">Input!$A$174:$J$179</definedName>
    <definedName name="Table_16169_18" comment="Assessment System Range - do not rename or delete" localSheetId="1">Input!$A$186:$J$191</definedName>
    <definedName name="Table_16170_19" comment="Assessment System Range - do not rename or delete" localSheetId="1">Input!$A$198:$J$203</definedName>
    <definedName name="Table_16171_20" comment="Assessment System Range - do not rename or delete" localSheetId="1">Input!$A$210:$J$215</definedName>
    <definedName name="Table_16172_21" comment="Assessment System Range - do not rename or delete" localSheetId="1">Input!$A$222:$J$227</definedName>
    <definedName name="Table_16173_22" comment="Assessment System Range - do not rename or delete" localSheetId="1">Input!$A$234:$J$239</definedName>
    <definedName name="Table_16174_23" comment="Assessment System Range - do not rename or delete" localSheetId="1">Input!$A$246:$J$251</definedName>
    <definedName name="Table_16175_24" comment="Assessment System Range - do not rename or delete" localSheetId="1">Input!$A$258:$J$263</definedName>
    <definedName name="Table_16177_25" comment="Assessment System Range - do not rename or delete" localSheetId="1">Input!$A$270:$J$275</definedName>
    <definedName name="Table_16179_29" comment="Assessment System Range - do not rename or delete" localSheetId="1">Input!$A$318:$J$323</definedName>
    <definedName name="Table_16180_30" comment="Assessment System Range - do not rename or delete" localSheetId="1">Input!$A$330:$J$335</definedName>
    <definedName name="Table_16181_31" comment="Assessment System Range - do not rename or delete" localSheetId="1">Input!$A$342:$J$347</definedName>
    <definedName name="Table_16182_32" comment="Assessment System Range - do not rename or delete" localSheetId="1">Input!$A$354:$J$359</definedName>
    <definedName name="Table_16183_33" comment="Assessment System Range - do not rename or delete" localSheetId="1">Input!$A$366:$J$371</definedName>
    <definedName name="Table_16187_34" comment="Assessment System Range - do not rename or delete" localSheetId="1">Input!$A$378:$J$383</definedName>
    <definedName name="Table_16188_35" comment="Assessment System Range - do not rename or delete" localSheetId="1">Input!$A$390:$J$395</definedName>
    <definedName name="Table_16189_36" comment="Assessment System Range - do not rename or delete" localSheetId="1">Input!$A$402:$J$407</definedName>
    <definedName name="Table_16190_37" comment="Assessment System Range - do not rename or delete" localSheetId="1">Input!$A$414:$J$419</definedName>
    <definedName name="Table_16191_38" comment="Assessment System Range - do not rename or delete" localSheetId="1">Input!$A$426:$J$431</definedName>
    <definedName name="Table_16192_39" comment="Assessment System Range - do not rename or delete" localSheetId="1">Input!$A$438:$J$443</definedName>
    <definedName name="Table_16193_40" comment="Assessment System Range - do not rename or delete" localSheetId="1">Input!$A$450:$J$455</definedName>
    <definedName name="Table_16194_41" comment="Assessment System Range - do not rename or delete" localSheetId="1">Input!$A$462:$J$467</definedName>
    <definedName name="Table_16196_42" comment="Assessment System Range - do not rename or delete" localSheetId="1">Input!$A$474:$J$479</definedName>
    <definedName name="Table_16197_43" comment="Assessment System Range - do not rename or delete" localSheetId="1">Input!$A$486:$J$491</definedName>
    <definedName name="Table_16199_46" comment="Assessment System Range - do not rename or delete" localSheetId="1">Input!$A$522:$J$527</definedName>
    <definedName name="Table_16200_47" comment="Assessment System Range - do not rename or delete" localSheetId="1">Input!$A$534:$J$539</definedName>
    <definedName name="Table_16202_48" comment="Assessment System Range - do not rename or delete" localSheetId="1">Input!$A$546:$J$551</definedName>
    <definedName name="Table_16203_49" comment="Assessment System Range - do not rename or delete" localSheetId="1">Input!$A$558:$J$563</definedName>
    <definedName name="Table_16205_50" comment="Assessment System Range - do not rename or delete" localSheetId="1">Input!$A$570:$J$575</definedName>
    <definedName name="Table_16207_51" comment="Assessment System Range - do not rename or delete" localSheetId="1">Input!$A$582:$J$587</definedName>
    <definedName name="Table_16208_52" comment="Assessment System Range - do not rename or delete" localSheetId="1">Input!$A$594:$J$599</definedName>
    <definedName name="Table_16213_56" comment="Assessment System Range - do not rename or delete" localSheetId="1">Input!$A$642:$J$647</definedName>
    <definedName name="Table_16214_57" comment="Assessment System Range - do not rename or delete" localSheetId="1">Input!$A$654:$J$659</definedName>
    <definedName name="Table_16216_59" comment="Assessment System Range - do not rename or delete" localSheetId="1">Input!$A$678:$J$683</definedName>
    <definedName name="Table_16217_60" comment="Assessment System Range - do not rename or delete" localSheetId="1">Input!$A$690:$J$695</definedName>
    <definedName name="Table_16218_61" comment="Assessment System Range - do not rename or delete" localSheetId="1">Input!$A$702:$J$707</definedName>
    <definedName name="Table_16219_62" comment="Assessment System Range - do not rename or delete" localSheetId="1">Input!$A$714:$J$719</definedName>
    <definedName name="Table_16221_63" comment="Assessment System Range - do not rename or delete" localSheetId="1">Input!$A$726:$J$731</definedName>
    <definedName name="Table_16228_64" comment="Assessment System Range - do not rename or delete" localSheetId="1">Input!$A$738:$J$743</definedName>
    <definedName name="Table_16230_65" comment="Assessment System Range - do not rename or delete" localSheetId="1">Input!$A$750:$J$755</definedName>
    <definedName name="Table_16231_66" comment="Assessment System Range - do not rename or delete" localSheetId="1">Input!$A$762:$J$767</definedName>
    <definedName name="Table_16232_67" comment="Assessment System Range - do not rename or delete" localSheetId="1">Input!$A$774:$J$779</definedName>
    <definedName name="Table_16234_68" comment="Assessment System Range - do not rename or delete" localSheetId="1">Input!$A$786:$J$791</definedName>
    <definedName name="Table_16235_69" comment="Assessment System Range - do not rename or delete" localSheetId="1">Input!$A$798:$J$803</definedName>
    <definedName name="Table_16236_70" comment="Assessment System Range - do not rename or delete" localSheetId="1">Input!$A$810:$J$815</definedName>
    <definedName name="Table_16237_71" comment="Assessment System Range - do not rename or delete" localSheetId="1">Input!$A$822:$J$827</definedName>
    <definedName name="Table_16238_72" comment="Assessment System Range - do not rename or delete" localSheetId="1">Input!$A$834:$J$839</definedName>
    <definedName name="Table_16239_73" comment="Assessment System Range - do not rename or delete" localSheetId="1">Input!$A$846:$J$851</definedName>
    <definedName name="Table_16240_74" comment="Assessment System Range - do not rename or delete" localSheetId="1">Input!$A$858:$J$863</definedName>
    <definedName name="Table_16241_75" comment="Assessment System Range - do not rename or delete" localSheetId="1">Input!$A$870:$J$875</definedName>
    <definedName name="Table_16242_76" comment="Assessment System Range - do not rename or delete" localSheetId="1">Input!$A$882:$J$887</definedName>
    <definedName name="Table_16243_77" comment="Assessment System Range - do not rename or delete" localSheetId="1">Input!$A$894:$J$899</definedName>
    <definedName name="Table_16245_78" comment="Assessment System Range - do not rename or delete" localSheetId="1">Input!$A$906:$J$911</definedName>
    <definedName name="Table_16246_79" comment="Assessment System Range - do not rename or delete" localSheetId="1">Input!$A$918:$J$923</definedName>
    <definedName name="Table_16248_80" comment="Assessment System Range - do not rename or delete" localSheetId="1">Input!$A$930:$J$935</definedName>
    <definedName name="Table_16250_81" comment="Assessment System Range - do not rename or delete" localSheetId="1">Input!$A$942:$J$947</definedName>
    <definedName name="Table_16251_82" comment="Assessment System Range - do not rename or delete" localSheetId="1">Input!$A$954:$J$959</definedName>
    <definedName name="Table_16252_83" comment="Assessment System Range - do not rename or delete" localSheetId="1">Input!$A$966:$J$971</definedName>
    <definedName name="Table_16253_84" comment="Assessment System Range - do not rename or delete" localSheetId="1">Input!$A$978:$J$983</definedName>
    <definedName name="Table_16254_85" comment="Assessment System Range - do not rename or delete" localSheetId="1">Input!$A$990:$J$995</definedName>
    <definedName name="Table_16255_86" comment="Assessment System Range - do not rename or delete" localSheetId="1">Input!$A$1002:$J$1007</definedName>
    <definedName name="Table_16256_87" comment="Assessment System Range - do not rename or delete" localSheetId="1">Input!$A$1014:$J$1019</definedName>
    <definedName name="Table_16258_26" comment="Assessment System Range - do not rename or delete" localSheetId="1">Input!$A$282:$J$287</definedName>
    <definedName name="Table_16259_27" comment="Assessment System Range - do not rename or delete" localSheetId="1">Input!$A$294:$J$299</definedName>
    <definedName name="Table_16771_101" comment="Assessment System Range - do not rename or delete" localSheetId="1">Input!$A$1158:$J$1163</definedName>
    <definedName name="Table_17061_116" comment="Assessment System Range - do not rename or delete" localSheetId="1">Input!$A$1314:$J$1319</definedName>
    <definedName name="Table_17569_28" comment="Assessment System Range - do not rename or delete" localSheetId="1">Input!$A$306:$J$311</definedName>
    <definedName name="Table_17570_44" comment="Assessment System Range - do not rename or delete" localSheetId="1">Input!$A$498:$J$503</definedName>
    <definedName name="Table_17571_45" comment="Assessment System Range - do not rename or delete" localSheetId="1">Input!$A$510:$J$515</definedName>
    <definedName name="Table_17572_58" comment="Assessment System Range - do not rename or delete" localSheetId="1">Input!$A$666:$J$671</definedName>
    <definedName name="Table_17573_88" comment="Assessment System Range - do not rename or delete" localSheetId="1">Input!$A$1026:$J$1031</definedName>
    <definedName name="Table_17574_89" comment="Assessment System Range - do not rename or delete" localSheetId="1">Input!$A$1038:$J$1043</definedName>
    <definedName name="Table_17887_53" comment="Assessment System Range - do not rename or delete" localSheetId="1">Input!$A$606:$J$611</definedName>
    <definedName name="Table_17888_54" comment="Assessment System Range - do not rename or delete" localSheetId="1">Input!$A$618:$J$623</definedName>
    <definedName name="Table_17889_55" comment="Assessment System Range - do not rename or delete" localSheetId="1">Input!$A$630:$J$635</definedName>
    <definedName name="Table_17912_115" comment="Assessment System Range - do not rename or delete" localSheetId="1">Input!$A$1302:$J$1307</definedName>
    <definedName name="Thousand">Input!$B$36</definedName>
    <definedName name="TotalSPPsandNPPs">Input!$B$1328:$J$1331</definedName>
    <definedName name="TRANSPORT">Input!$B$1232:$J$1235</definedName>
    <definedName name="Two">Input!$B$34</definedName>
    <definedName name="WELFARE">Input!$B$1184:$J$1187</definedName>
    <definedName name="Zero">Input!$B$32</definedName>
  </definedNames>
  <calcPr calcId="145621"/>
  <pivotCaches>
    <pivotCache cacheId="0" r:id="rId10"/>
    <pivotCache cacheId="1" r:id="rId11"/>
    <pivotCache cacheId="2" r:id="rId12"/>
    <pivotCache cacheId="3" r:id="rId13"/>
    <pivotCache cacheId="4" r:id="rId14"/>
    <pivotCache cacheId="5" r:id="rId15"/>
    <pivotCache cacheId="6" r:id="rId16"/>
    <pivotCache cacheId="7" r:id="rId17"/>
    <pivotCache cacheId="8" r:id="rId18"/>
    <pivotCache cacheId="9" r:id="rId19"/>
    <pivotCache cacheId="10" r:id="rId20"/>
    <pivotCache cacheId="11" r:id="rId21"/>
    <pivotCache cacheId="12" r:id="rId22"/>
    <pivotCache cacheId="13" r:id="rId23"/>
    <pivotCache cacheId="14" r:id="rId24"/>
    <pivotCache cacheId="15" r:id="rId25"/>
    <pivotCache cacheId="16" r:id="rId26"/>
    <pivotCache cacheId="17" r:id="rId27"/>
    <pivotCache cacheId="18" r:id="rId28"/>
    <pivotCache cacheId="19" r:id="rId29"/>
    <pivotCache cacheId="20" r:id="rId30"/>
    <pivotCache cacheId="21" r:id="rId31"/>
    <pivotCache cacheId="22" r:id="rId32"/>
    <pivotCache cacheId="23" r:id="rId33"/>
    <pivotCache cacheId="24" r:id="rId34"/>
    <pivotCache cacheId="25" r:id="rId35"/>
    <pivotCache cacheId="26" r:id="rId36"/>
    <pivotCache cacheId="27" r:id="rId37"/>
    <pivotCache cacheId="28" r:id="rId38"/>
    <pivotCache cacheId="29" r:id="rId39"/>
    <pivotCache cacheId="30" r:id="rId40"/>
    <pivotCache cacheId="31" r:id="rId41"/>
    <pivotCache cacheId="32" r:id="rId42"/>
    <pivotCache cacheId="33" r:id="rId43"/>
    <pivotCache cacheId="34" r:id="rId44"/>
    <pivotCache cacheId="35" r:id="rId45"/>
    <pivotCache cacheId="36" r:id="rId46"/>
    <pivotCache cacheId="37" r:id="rId47"/>
    <pivotCache cacheId="38" r:id="rId48"/>
    <pivotCache cacheId="39" r:id="rId49"/>
    <pivotCache cacheId="40" r:id="rId50"/>
    <pivotCache cacheId="41" r:id="rId51"/>
    <pivotCache cacheId="42" r:id="rId52"/>
    <pivotCache cacheId="43" r:id="rId53"/>
    <pivotCache cacheId="44" r:id="rId54"/>
    <pivotCache cacheId="45" r:id="rId55"/>
    <pivotCache cacheId="46" r:id="rId56"/>
    <pivotCache cacheId="47" r:id="rId57"/>
    <pivotCache cacheId="48" r:id="rId58"/>
    <pivotCache cacheId="49" r:id="rId59"/>
    <pivotCache cacheId="50" r:id="rId60"/>
    <pivotCache cacheId="51" r:id="rId61"/>
    <pivotCache cacheId="52" r:id="rId62"/>
    <pivotCache cacheId="53" r:id="rId63"/>
    <pivotCache cacheId="54" r:id="rId64"/>
    <pivotCache cacheId="55" r:id="rId65"/>
    <pivotCache cacheId="56" r:id="rId66"/>
    <pivotCache cacheId="57" r:id="rId67"/>
    <pivotCache cacheId="58" r:id="rId68"/>
    <pivotCache cacheId="59" r:id="rId69"/>
    <pivotCache cacheId="60" r:id="rId70"/>
    <pivotCache cacheId="61" r:id="rId71"/>
    <pivotCache cacheId="62" r:id="rId72"/>
    <pivotCache cacheId="63" r:id="rId73"/>
    <pivotCache cacheId="64" r:id="rId74"/>
    <pivotCache cacheId="65" r:id="rId75"/>
    <pivotCache cacheId="66" r:id="rId76"/>
    <pivotCache cacheId="67" r:id="rId77"/>
    <pivotCache cacheId="68" r:id="rId78"/>
    <pivotCache cacheId="69" r:id="rId79"/>
    <pivotCache cacheId="70" r:id="rId80"/>
    <pivotCache cacheId="71" r:id="rId81"/>
    <pivotCache cacheId="72" r:id="rId82"/>
    <pivotCache cacheId="73" r:id="rId83"/>
    <pivotCache cacheId="74" r:id="rId84"/>
    <pivotCache cacheId="75" r:id="rId85"/>
    <pivotCache cacheId="76" r:id="rId86"/>
    <pivotCache cacheId="77" r:id="rId87"/>
    <pivotCache cacheId="78" r:id="rId88"/>
    <pivotCache cacheId="79" r:id="rId89"/>
    <pivotCache cacheId="80" r:id="rId90"/>
    <pivotCache cacheId="81" r:id="rId91"/>
    <pivotCache cacheId="82" r:id="rId92"/>
    <pivotCache cacheId="83" r:id="rId93"/>
    <pivotCache cacheId="84" r:id="rId94"/>
    <pivotCache cacheId="85" r:id="rId95"/>
    <pivotCache cacheId="86" r:id="rId96"/>
    <pivotCache cacheId="87" r:id="rId97"/>
    <pivotCache cacheId="88" r:id="rId98"/>
    <pivotCache cacheId="89" r:id="rId99"/>
    <pivotCache cacheId="90" r:id="rId100"/>
    <pivotCache cacheId="91" r:id="rId101"/>
    <pivotCache cacheId="92" r:id="rId102"/>
    <pivotCache cacheId="93" r:id="rId103"/>
    <pivotCache cacheId="94" r:id="rId104"/>
    <pivotCache cacheId="95" r:id="rId105"/>
    <pivotCache cacheId="96" r:id="rId106"/>
    <pivotCache cacheId="97" r:id="rId107"/>
    <pivotCache cacheId="98" r:id="rId108"/>
    <pivotCache cacheId="99" r:id="rId109"/>
    <pivotCache cacheId="100" r:id="rId110"/>
    <pivotCache cacheId="101" r:id="rId111"/>
    <pivotCache cacheId="102" r:id="rId112"/>
    <pivotCache cacheId="103" r:id="rId113"/>
    <pivotCache cacheId="104" r:id="rId114"/>
    <pivotCache cacheId="105" r:id="rId115"/>
    <pivotCache cacheId="106" r:id="rId116"/>
    <pivotCache cacheId="107" r:id="rId117"/>
    <pivotCache cacheId="108" r:id="rId118"/>
    <pivotCache cacheId="109" r:id="rId119"/>
    <pivotCache cacheId="110" r:id="rId120"/>
  </pivotCaches>
</workbook>
</file>

<file path=xl/calcChain.xml><?xml version="1.0" encoding="utf-8"?>
<calcChain xmlns="http://schemas.openxmlformats.org/spreadsheetml/2006/main">
  <c r="N426" i="6" l="1" a="1"/>
  <c r="M426" i="6" a="1"/>
  <c r="M429" i="6" s="1"/>
  <c r="C431" i="6" a="1"/>
  <c r="C426" i="6" a="1"/>
  <c r="K426" i="6" a="1"/>
  <c r="K428" i="6" s="1"/>
  <c r="K426" i="6"/>
  <c r="K427" i="6"/>
  <c r="B426" i="6" a="1"/>
  <c r="B428" i="6" s="1"/>
  <c r="D421" i="6" a="1"/>
  <c r="E421" i="6" a="1"/>
  <c r="F421" i="6" a="1"/>
  <c r="G421" i="6" a="1"/>
  <c r="H421" i="6" a="1"/>
  <c r="I421" i="6" a="1"/>
  <c r="J421" i="6" a="1"/>
  <c r="K421" i="6" a="1"/>
  <c r="C421" i="6" a="1"/>
  <c r="B374" i="6" a="1"/>
  <c r="B374" i="6" s="1"/>
  <c r="C374" i="6" a="1"/>
  <c r="I374" i="6" s="1"/>
  <c r="C11" i="6" a="1"/>
  <c r="H11" i="6" s="1"/>
  <c r="J426" i="6" l="1"/>
  <c r="U426" i="6" s="1"/>
  <c r="V426" i="6"/>
  <c r="V427" i="6"/>
  <c r="P426" i="6"/>
  <c r="V428" i="6"/>
  <c r="M426" i="6"/>
  <c r="M427" i="6"/>
  <c r="M428" i="6"/>
  <c r="I428" i="6"/>
  <c r="T428" i="6" s="1"/>
  <c r="I427" i="6"/>
  <c r="T427" i="6" s="1"/>
  <c r="I426" i="6"/>
  <c r="T426" i="6" s="1"/>
  <c r="H428" i="6"/>
  <c r="S428" i="6" s="1"/>
  <c r="H427" i="6"/>
  <c r="S427" i="6" s="1"/>
  <c r="H426" i="6"/>
  <c r="S426" i="6" s="1"/>
  <c r="G428" i="6"/>
  <c r="R428" i="6" s="1"/>
  <c r="G427" i="6"/>
  <c r="R427" i="6" s="1"/>
  <c r="G426" i="6"/>
  <c r="R426" i="6" s="1"/>
  <c r="F428" i="6"/>
  <c r="Q428" i="6" s="1"/>
  <c r="F427" i="6"/>
  <c r="Q427" i="6" s="1"/>
  <c r="F426" i="6"/>
  <c r="Q426" i="6" s="1"/>
  <c r="E429" i="6"/>
  <c r="P429" i="6" s="1"/>
  <c r="E428" i="6"/>
  <c r="P428" i="6" s="1"/>
  <c r="E427" i="6"/>
  <c r="P427" i="6" s="1"/>
  <c r="E426" i="6"/>
  <c r="D428" i="6"/>
  <c r="O428" i="6" s="1"/>
  <c r="D427" i="6"/>
  <c r="O427" i="6" s="1"/>
  <c r="D426" i="6"/>
  <c r="O426" i="6" s="1"/>
  <c r="C429" i="6"/>
  <c r="N429" i="6" s="1"/>
  <c r="C428" i="6"/>
  <c r="N428" i="6" s="1"/>
  <c r="C427" i="6"/>
  <c r="N427" i="6" s="1"/>
  <c r="C426" i="6"/>
  <c r="N426" i="6" s="1"/>
  <c r="J428" i="6"/>
  <c r="U428" i="6" s="1"/>
  <c r="J427" i="6"/>
  <c r="U427" i="6" s="1"/>
  <c r="K429" i="6"/>
  <c r="H429" i="6" s="1"/>
  <c r="S429" i="6" s="1"/>
  <c r="B429" i="6"/>
  <c r="B426" i="6"/>
  <c r="B427" i="6"/>
  <c r="B377" i="6"/>
  <c r="J377" i="6"/>
  <c r="H376" i="6"/>
  <c r="D375" i="6"/>
  <c r="F376" i="6"/>
  <c r="J375" i="6"/>
  <c r="B375" i="6"/>
  <c r="F374" i="6"/>
  <c r="G376" i="6"/>
  <c r="C375" i="6"/>
  <c r="G374" i="6"/>
  <c r="C374" i="6"/>
  <c r="C377" i="6"/>
  <c r="H374" i="6"/>
  <c r="E377" i="6"/>
  <c r="J376" i="6"/>
  <c r="B376" i="6"/>
  <c r="F375" i="6"/>
  <c r="J374" i="6"/>
  <c r="I377" i="6"/>
  <c r="H377" i="6"/>
  <c r="E376" i="6"/>
  <c r="I375" i="6"/>
  <c r="E374" i="6"/>
  <c r="G377" i="6"/>
  <c r="D376" i="6"/>
  <c r="H375" i="6"/>
  <c r="D374" i="6"/>
  <c r="F377" i="6"/>
  <c r="C376" i="6"/>
  <c r="G375" i="6"/>
  <c r="D377" i="6"/>
  <c r="I376" i="6"/>
  <c r="E375" i="6"/>
  <c r="G14" i="6"/>
  <c r="C12" i="6"/>
  <c r="D13" i="6"/>
  <c r="D14" i="6"/>
  <c r="C13" i="6"/>
  <c r="K11" i="6"/>
  <c r="C14" i="6"/>
  <c r="K12" i="6"/>
  <c r="J11" i="6"/>
  <c r="K13" i="6"/>
  <c r="J12" i="6"/>
  <c r="G11" i="6"/>
  <c r="K14" i="6"/>
  <c r="J13" i="6"/>
  <c r="I12" i="6"/>
  <c r="F11" i="6"/>
  <c r="J14" i="6"/>
  <c r="I13" i="6"/>
  <c r="F12" i="6"/>
  <c r="E11" i="6"/>
  <c r="I14" i="6"/>
  <c r="H13" i="6"/>
  <c r="E12" i="6"/>
  <c r="D11" i="6"/>
  <c r="H14" i="6"/>
  <c r="E13" i="6"/>
  <c r="D12" i="6"/>
  <c r="C11" i="6"/>
  <c r="F14" i="6"/>
  <c r="G13" i="6"/>
  <c r="H12" i="6"/>
  <c r="I11" i="6"/>
  <c r="E14" i="6"/>
  <c r="F13" i="6"/>
  <c r="G12" i="6"/>
  <c r="L4" i="11" a="1"/>
  <c r="L4" i="11"/>
  <c r="L14" i="11"/>
  <c r="L4" i="10" a="1"/>
  <c r="L4" i="10" s="1"/>
  <c r="L4" i="9" a="1"/>
  <c r="L4" i="9" s="1"/>
  <c r="L9" i="11"/>
  <c r="L59" i="10"/>
  <c r="L19" i="10"/>
  <c r="L34" i="10"/>
  <c r="L49" i="10"/>
  <c r="L9" i="10"/>
  <c r="L64" i="10"/>
  <c r="L24" i="10"/>
  <c r="L39" i="10"/>
  <c r="L54" i="10"/>
  <c r="L14" i="10"/>
  <c r="L29" i="10"/>
  <c r="L44" i="10"/>
  <c r="L19" i="9"/>
  <c r="L34" i="9"/>
  <c r="L9" i="9"/>
  <c r="L24" i="9"/>
  <c r="L39" i="9"/>
  <c r="L14" i="9"/>
  <c r="L29" i="9"/>
  <c r="B431" i="6" a="1"/>
  <c r="A101" i="6"/>
  <c r="A106" i="6" s="1"/>
  <c r="A60" i="6" s="1"/>
  <c r="A65" i="6" s="1"/>
  <c r="A50" i="6" s="1"/>
  <c r="A25" i="6" s="1"/>
  <c r="A40" i="6" s="1"/>
  <c r="A5" i="6" s="1"/>
  <c r="A10" i="6" s="1"/>
  <c r="A112" i="6" s="1"/>
  <c r="A81" i="6" s="1"/>
  <c r="A35" i="6" s="1"/>
  <c r="A45" i="6" s="1"/>
  <c r="A55" i="6" s="1"/>
  <c r="A70" i="6" s="1"/>
  <c r="A86" i="6" s="1"/>
  <c r="A30" i="6" s="1"/>
  <c r="A91" i="6" s="1"/>
  <c r="A96" i="6" s="1"/>
  <c r="A15" i="6" s="1"/>
  <c r="A193" i="6" s="1"/>
  <c r="A123" i="6" s="1"/>
  <c r="A188" i="6" s="1"/>
  <c r="A133" i="6" s="1"/>
  <c r="A128" i="6" s="1"/>
  <c r="A138" i="6" s="1"/>
  <c r="A163" i="6" s="1"/>
  <c r="A143" i="6" s="1"/>
  <c r="A158" i="6" s="1"/>
  <c r="A173" i="6" s="1"/>
  <c r="A178" i="6" s="1"/>
  <c r="A168" i="6" s="1"/>
  <c r="A118" i="6" s="1"/>
  <c r="A183" i="6" s="1"/>
  <c r="A198" i="6" s="1"/>
  <c r="A148" i="6" s="1"/>
  <c r="A153" i="6" s="1"/>
  <c r="A404" i="6" s="1"/>
  <c r="A393" i="6" s="1"/>
  <c r="A20" i="6" s="1"/>
  <c r="A204" i="6" s="1"/>
  <c r="A225" i="6" s="1"/>
  <c r="A235" i="6" s="1"/>
  <c r="A209" i="6" s="1"/>
  <c r="A240" i="6" s="1"/>
  <c r="A409" i="6" s="1"/>
  <c r="A414" i="6" s="1"/>
  <c r="A399" i="6" s="1"/>
  <c r="A230" i="6" s="1"/>
  <c r="A219" i="6" s="1"/>
  <c r="A246" i="6" s="1"/>
  <c r="A251" i="6" s="1"/>
  <c r="A256" i="6" s="1"/>
  <c r="A261" i="6" s="1"/>
  <c r="A266" i="6" s="1"/>
  <c r="A214" i="6" s="1"/>
  <c r="A282" i="6" s="1"/>
  <c r="A287" i="6" s="1"/>
  <c r="A292" i="6" s="1"/>
  <c r="A297" i="6" s="1"/>
  <c r="A302" i="6" s="1"/>
  <c r="A307" i="6" s="1"/>
  <c r="B10" i="11" a="1"/>
  <c r="D10" i="11" s="1"/>
  <c r="B5" i="11" a="1"/>
  <c r="B5" i="11" s="1"/>
  <c r="A15" i="11" a="1"/>
  <c r="A18" i="11" s="1"/>
  <c r="L18" i="11" s="1"/>
  <c r="A10" i="11" a="1"/>
  <c r="A13" i="11" s="1"/>
  <c r="L13" i="11" s="1"/>
  <c r="A5" i="11" a="1"/>
  <c r="A8" i="11" s="1"/>
  <c r="L8" i="11" s="1"/>
  <c r="M2" i="11" a="1"/>
  <c r="N2" i="11" s="1"/>
  <c r="B2" i="11" a="1"/>
  <c r="E2" i="11" s="1"/>
  <c r="B60" i="10" a="1"/>
  <c r="B60" i="10" s="1"/>
  <c r="B55" i="10" a="1"/>
  <c r="B55" i="10" s="1"/>
  <c r="B50" i="10" a="1"/>
  <c r="H53" i="10" s="1"/>
  <c r="B45" i="10" a="1"/>
  <c r="B45" i="10" s="1"/>
  <c r="B40" i="10" a="1"/>
  <c r="G43" i="10" s="1"/>
  <c r="B35" i="10" a="1"/>
  <c r="B35" i="10" s="1"/>
  <c r="B30" i="10" a="1"/>
  <c r="B30" i="10" s="1"/>
  <c r="B25" i="10" a="1"/>
  <c r="B25" i="10" s="1"/>
  <c r="B20" i="10" a="1"/>
  <c r="B20" i="10" s="1"/>
  <c r="B15" i="10" a="1"/>
  <c r="B15" i="10" s="1"/>
  <c r="B10" i="10" a="1"/>
  <c r="B10" i="10" s="1"/>
  <c r="B5" i="10" a="1"/>
  <c r="G8" i="10" s="1"/>
  <c r="M2" i="10" a="1"/>
  <c r="U2" i="10" s="1"/>
  <c r="A65" i="10" a="1"/>
  <c r="A67" i="10" s="1"/>
  <c r="L67" i="10" s="1"/>
  <c r="A55" i="10" a="1"/>
  <c r="A55" i="10" s="1"/>
  <c r="L55" i="10" s="1"/>
  <c r="A60" i="10" a="1"/>
  <c r="A63" i="10" s="1"/>
  <c r="L63" i="10" s="1"/>
  <c r="A50" i="10" a="1"/>
  <c r="A53" i="10" s="1"/>
  <c r="L53" i="10" s="1"/>
  <c r="A45" i="10" a="1"/>
  <c r="A45" i="10" s="1"/>
  <c r="L45" i="10" s="1"/>
  <c r="A40" i="10" a="1"/>
  <c r="A43" i="10" s="1"/>
  <c r="L43" i="10" s="1"/>
  <c r="A35" i="10" a="1"/>
  <c r="A35" i="10" s="1"/>
  <c r="L35" i="10" s="1"/>
  <c r="A30" i="10" a="1"/>
  <c r="A33" i="10" s="1"/>
  <c r="L33" i="10" s="1"/>
  <c r="A25" i="10" a="1"/>
  <c r="A28" i="10" s="1"/>
  <c r="L28" i="10" s="1"/>
  <c r="A20" i="10" a="1"/>
  <c r="A20" i="10" s="1"/>
  <c r="L20" i="10" s="1"/>
  <c r="A15" i="10" a="1"/>
  <c r="A15" i="10" s="1"/>
  <c r="L15" i="10" s="1"/>
  <c r="A10" i="10" a="1"/>
  <c r="A13" i="10" s="1"/>
  <c r="L13" i="10" s="1"/>
  <c r="A5" i="10" a="1"/>
  <c r="A5" i="10" s="1"/>
  <c r="L5" i="10" s="1"/>
  <c r="B2" i="10" a="1"/>
  <c r="B2" i="10" s="1"/>
  <c r="A40" i="9" a="1"/>
  <c r="A40" i="9" s="1"/>
  <c r="L40" i="9" s="1"/>
  <c r="A35" i="9" a="1"/>
  <c r="A38" i="9" s="1"/>
  <c r="L38" i="9" s="1"/>
  <c r="A30" i="9" a="1"/>
  <c r="A31" i="9" s="1"/>
  <c r="L31" i="9" s="1"/>
  <c r="A25" i="9" a="1"/>
  <c r="A28" i="9" s="1"/>
  <c r="L28" i="9" s="1"/>
  <c r="A20" i="9" a="1"/>
  <c r="A23" i="9" s="1"/>
  <c r="L23" i="9" s="1"/>
  <c r="A15" i="9" a="1"/>
  <c r="A16" i="9" s="1"/>
  <c r="L16" i="9" s="1"/>
  <c r="A10" i="9" a="1"/>
  <c r="A13" i="9" s="1"/>
  <c r="L13" i="9" s="1"/>
  <c r="A5" i="9" a="1"/>
  <c r="A5" i="9" s="1"/>
  <c r="L5" i="9" s="1"/>
  <c r="M2" i="9" a="1"/>
  <c r="T2" i="9" s="1"/>
  <c r="B35" i="9" a="1"/>
  <c r="B35" i="9" s="1"/>
  <c r="B30" i="9" a="1"/>
  <c r="I30" i="9" s="1"/>
  <c r="B25" i="9" a="1"/>
  <c r="D25" i="9" s="1"/>
  <c r="B20" i="9" a="1"/>
  <c r="B20" i="9" s="1"/>
  <c r="B15" i="9" a="1"/>
  <c r="B15" i="9" s="1"/>
  <c r="B10" i="9" a="1"/>
  <c r="D10" i="9" s="1"/>
  <c r="B5" i="9" a="1"/>
  <c r="E5" i="9" s="1"/>
  <c r="B421" i="6" a="1"/>
  <c r="B424" i="6" s="1"/>
  <c r="N2" i="6" a="1"/>
  <c r="O2" i="6" s="1"/>
  <c r="B10" i="11"/>
  <c r="B11" i="11"/>
  <c r="H52" i="10"/>
  <c r="H51" i="10"/>
  <c r="I25" i="10"/>
  <c r="F50" i="10"/>
  <c r="F58" i="10"/>
  <c r="E25" i="9"/>
  <c r="B6" i="10"/>
  <c r="E58" i="10"/>
  <c r="E30" i="10"/>
  <c r="F28" i="9"/>
  <c r="C28" i="9"/>
  <c r="D20" i="10"/>
  <c r="F56" i="10"/>
  <c r="J26" i="9"/>
  <c r="I55" i="10"/>
  <c r="C5" i="11"/>
  <c r="C15" i="11" s="1"/>
  <c r="F26" i="9"/>
  <c r="E28" i="10"/>
  <c r="G13" i="9"/>
  <c r="H25" i="10"/>
  <c r="F12" i="9"/>
  <c r="I26" i="9"/>
  <c r="F28" i="10"/>
  <c r="G25" i="10"/>
  <c r="I52" i="10"/>
  <c r="D58" i="10"/>
  <c r="C23" i="10"/>
  <c r="D28" i="10"/>
  <c r="B25" i="9"/>
  <c r="J22" i="10"/>
  <c r="G27" i="10"/>
  <c r="D30" i="10"/>
  <c r="G51" i="10"/>
  <c r="H55" i="10"/>
  <c r="H8" i="11"/>
  <c r="D22" i="10"/>
  <c r="F27" i="10"/>
  <c r="E28" i="9"/>
  <c r="C6" i="10"/>
  <c r="E20" i="10"/>
  <c r="E27" i="10"/>
  <c r="A16" i="11"/>
  <c r="L16" i="11" s="1"/>
  <c r="A5" i="11"/>
  <c r="L5" i="11" s="1"/>
  <c r="B28" i="9"/>
  <c r="E26" i="9"/>
  <c r="C22" i="10"/>
  <c r="H36" i="10"/>
  <c r="I57" i="10"/>
  <c r="G55" i="10"/>
  <c r="A6" i="11"/>
  <c r="L6" i="11" s="1"/>
  <c r="G27" i="9"/>
  <c r="B26" i="9"/>
  <c r="J37" i="9"/>
  <c r="C17" i="10"/>
  <c r="B22" i="10"/>
  <c r="G36" i="10"/>
  <c r="G50" i="10"/>
  <c r="E57" i="10"/>
  <c r="F55" i="10"/>
  <c r="A7" i="11"/>
  <c r="L7" i="11" s="1"/>
  <c r="E21" i="10"/>
  <c r="B33" i="10"/>
  <c r="E27" i="9"/>
  <c r="I25" i="9"/>
  <c r="I8" i="10"/>
  <c r="J23" i="10"/>
  <c r="D21" i="10"/>
  <c r="J32" i="10"/>
  <c r="J56" i="10"/>
  <c r="F27" i="9"/>
  <c r="J25" i="9"/>
  <c r="D57" i="10"/>
  <c r="G28" i="9"/>
  <c r="C27" i="9"/>
  <c r="H25" i="9"/>
  <c r="F7" i="10"/>
  <c r="I23" i="10"/>
  <c r="C21" i="10"/>
  <c r="I30" i="10"/>
  <c r="H58" i="10"/>
  <c r="H56" i="10"/>
  <c r="I35" i="10"/>
  <c r="I53" i="10"/>
  <c r="G52" i="10"/>
  <c r="F51" i="10"/>
  <c r="C50" i="10"/>
  <c r="E11" i="9"/>
  <c r="A12" i="9"/>
  <c r="L12" i="9" s="1"/>
  <c r="A43" i="9"/>
  <c r="L43" i="9" s="1"/>
  <c r="H35" i="10"/>
  <c r="G53" i="10"/>
  <c r="F52" i="10"/>
  <c r="C51" i="10"/>
  <c r="B50" i="10"/>
  <c r="A15" i="11"/>
  <c r="L15" i="11" s="1"/>
  <c r="J6" i="11"/>
  <c r="A18" i="9"/>
  <c r="L18" i="9" s="1"/>
  <c r="E38" i="10"/>
  <c r="C43" i="10"/>
  <c r="D53" i="10"/>
  <c r="B52" i="10"/>
  <c r="J50" i="10"/>
  <c r="A17" i="11"/>
  <c r="L17" i="11" s="1"/>
  <c r="F53" i="10"/>
  <c r="D52" i="10"/>
  <c r="B51" i="10"/>
  <c r="B5" i="10"/>
  <c r="H26" i="10"/>
  <c r="G32" i="10"/>
  <c r="G37" i="10"/>
  <c r="G41" i="10"/>
  <c r="C53" i="10"/>
  <c r="J51" i="10"/>
  <c r="I50" i="10"/>
  <c r="C13" i="11"/>
  <c r="F38" i="10"/>
  <c r="H28" i="9"/>
  <c r="F26" i="10"/>
  <c r="C32" i="10"/>
  <c r="F37" i="10"/>
  <c r="B40" i="10"/>
  <c r="J52" i="10"/>
  <c r="I51" i="10"/>
  <c r="H50" i="10"/>
  <c r="C12" i="11"/>
  <c r="D62" i="10"/>
  <c r="B13" i="11"/>
  <c r="J11" i="11"/>
  <c r="B7" i="10"/>
  <c r="J5" i="10"/>
  <c r="E16" i="10"/>
  <c r="E41" i="10"/>
  <c r="H46" i="10"/>
  <c r="C62" i="10"/>
  <c r="I60" i="10"/>
  <c r="B2" i="11"/>
  <c r="D8" i="11"/>
  <c r="H13" i="11"/>
  <c r="H11" i="11"/>
  <c r="B10" i="9"/>
  <c r="J7" i="10"/>
  <c r="I6" i="10"/>
  <c r="H5" i="10"/>
  <c r="C18" i="10"/>
  <c r="C16" i="10"/>
  <c r="B23" i="10"/>
  <c r="F20" i="10"/>
  <c r="B32" i="10"/>
  <c r="E42" i="10"/>
  <c r="I40" i="10"/>
  <c r="F48" i="10"/>
  <c r="B46" i="10"/>
  <c r="E53" i="10"/>
  <c r="E52" i="10"/>
  <c r="E51" i="10"/>
  <c r="D50" i="10"/>
  <c r="C58" i="10"/>
  <c r="G56" i="10"/>
  <c r="C55" i="10"/>
  <c r="B63" i="10"/>
  <c r="H61" i="10"/>
  <c r="G60" i="10"/>
  <c r="D2" i="11"/>
  <c r="Q2" i="11"/>
  <c r="A11" i="11"/>
  <c r="L11" i="11" s="1"/>
  <c r="I7" i="11"/>
  <c r="B6" i="11"/>
  <c r="G13" i="11"/>
  <c r="G12" i="11"/>
  <c r="G11" i="11"/>
  <c r="G10" i="11"/>
  <c r="F63" i="10"/>
  <c r="D61" i="10"/>
  <c r="B17" i="10"/>
  <c r="H42" i="10"/>
  <c r="F41" i="10"/>
  <c r="J46" i="10"/>
  <c r="E63" i="10"/>
  <c r="C61" i="10"/>
  <c r="J10" i="11"/>
  <c r="G42" i="10"/>
  <c r="I48" i="10"/>
  <c r="D63" i="10"/>
  <c r="O2" i="11"/>
  <c r="I10" i="11"/>
  <c r="E8" i="10"/>
  <c r="J6" i="10"/>
  <c r="I5" i="10"/>
  <c r="J18" i="10"/>
  <c r="D16" i="10"/>
  <c r="F42" i="10"/>
  <c r="J40" i="10"/>
  <c r="H48" i="10"/>
  <c r="C46" i="10"/>
  <c r="C63" i="10"/>
  <c r="B62" i="10"/>
  <c r="H60" i="10"/>
  <c r="C2" i="11"/>
  <c r="P2" i="11"/>
  <c r="A10" i="11"/>
  <c r="L10" i="11" s="1"/>
  <c r="F6" i="11"/>
  <c r="H12" i="11"/>
  <c r="H10" i="11"/>
  <c r="I7" i="10"/>
  <c r="H6" i="10"/>
  <c r="G5" i="10"/>
  <c r="B18" i="10"/>
  <c r="F15" i="10"/>
  <c r="J33" i="10"/>
  <c r="H31" i="10"/>
  <c r="F43" i="10"/>
  <c r="D42" i="10"/>
  <c r="H40" i="10"/>
  <c r="J47" i="10"/>
  <c r="I45" i="10"/>
  <c r="J62" i="10"/>
  <c r="G61" i="10"/>
  <c r="F60" i="10"/>
  <c r="F2" i="11"/>
  <c r="S2" i="11"/>
  <c r="A12" i="11"/>
  <c r="L12" i="11" s="1"/>
  <c r="G7" i="11"/>
  <c r="I5" i="11"/>
  <c r="F13" i="11"/>
  <c r="F12" i="11"/>
  <c r="F11" i="11"/>
  <c r="F10" i="11"/>
  <c r="B47" i="10"/>
  <c r="E62" i="10"/>
  <c r="F8" i="10"/>
  <c r="A41" i="9"/>
  <c r="L41" i="9" s="1"/>
  <c r="H7" i="10"/>
  <c r="G6" i="10"/>
  <c r="D5" i="10"/>
  <c r="J17" i="10"/>
  <c r="E15" i="10"/>
  <c r="I33" i="10"/>
  <c r="D31" i="10"/>
  <c r="E43" i="10"/>
  <c r="I41" i="10"/>
  <c r="G40" i="10"/>
  <c r="I47" i="10"/>
  <c r="D45" i="10"/>
  <c r="G57" i="10"/>
  <c r="E56" i="10"/>
  <c r="J63" i="10"/>
  <c r="G62" i="10"/>
  <c r="F61" i="10"/>
  <c r="E60" i="10"/>
  <c r="G2" i="11"/>
  <c r="U2" i="11"/>
  <c r="F7" i="11"/>
  <c r="H5" i="11"/>
  <c r="E13" i="11"/>
  <c r="E12" i="11"/>
  <c r="E11" i="11"/>
  <c r="E10" i="11"/>
  <c r="H8" i="10"/>
  <c r="E7" i="10"/>
  <c r="M2" i="11"/>
  <c r="F8" i="11"/>
  <c r="H6" i="11"/>
  <c r="E8" i="11"/>
  <c r="G6" i="11"/>
  <c r="J13" i="11"/>
  <c r="I12" i="11"/>
  <c r="I11" i="11"/>
  <c r="A17" i="9"/>
  <c r="L17" i="9" s="1"/>
  <c r="A42" i="9"/>
  <c r="L42" i="9" s="1"/>
  <c r="G7" i="10"/>
  <c r="F6" i="10"/>
  <c r="C5" i="10"/>
  <c r="D17" i="10"/>
  <c r="D15" i="10"/>
  <c r="G26" i="10"/>
  <c r="F33" i="10"/>
  <c r="C31" i="10"/>
  <c r="D43" i="10"/>
  <c r="H41" i="10"/>
  <c r="F40" i="10"/>
  <c r="G47" i="10"/>
  <c r="C45" i="10"/>
  <c r="F57" i="10"/>
  <c r="B56" i="10"/>
  <c r="I63" i="10"/>
  <c r="F62" i="10"/>
  <c r="E61" i="10"/>
  <c r="D60" i="10"/>
  <c r="H2" i="11"/>
  <c r="E7" i="11"/>
  <c r="G5" i="11"/>
  <c r="D13" i="11"/>
  <c r="D12" i="11"/>
  <c r="D11" i="11"/>
  <c r="C10" i="11"/>
  <c r="I13" i="11"/>
  <c r="J12" i="11"/>
  <c r="B12" i="11"/>
  <c r="C11" i="11"/>
  <c r="C8" i="11"/>
  <c r="E6" i="11"/>
  <c r="J8" i="11"/>
  <c r="B8" i="11"/>
  <c r="C7" i="11"/>
  <c r="C17" i="11" s="1"/>
  <c r="D6" i="11"/>
  <c r="E5" i="11"/>
  <c r="D7" i="11"/>
  <c r="F5" i="11"/>
  <c r="I8" i="11"/>
  <c r="J7" i="11"/>
  <c r="B7" i="11"/>
  <c r="C6" i="11"/>
  <c r="C16" i="11" s="1"/>
  <c r="D5" i="11"/>
  <c r="D15" i="11" s="1"/>
  <c r="G8" i="11"/>
  <c r="H7" i="11"/>
  <c r="I6" i="11"/>
  <c r="J5" i="11"/>
  <c r="I2" i="11"/>
  <c r="R2" i="11"/>
  <c r="J2" i="11"/>
  <c r="T2" i="11"/>
  <c r="H63" i="10"/>
  <c r="I62" i="10"/>
  <c r="J61" i="10"/>
  <c r="B61" i="10"/>
  <c r="C60" i="10"/>
  <c r="G63" i="10"/>
  <c r="H62" i="10"/>
  <c r="I61" i="10"/>
  <c r="J60" i="10"/>
  <c r="J58" i="10"/>
  <c r="B58" i="10"/>
  <c r="C57" i="10"/>
  <c r="D56" i="10"/>
  <c r="E55" i="10"/>
  <c r="I58" i="10"/>
  <c r="J57" i="10"/>
  <c r="B57" i="10"/>
  <c r="C56" i="10"/>
  <c r="D55" i="10"/>
  <c r="G58" i="10"/>
  <c r="H57" i="10"/>
  <c r="I56" i="10"/>
  <c r="J55" i="10"/>
  <c r="J53" i="10"/>
  <c r="B53" i="10"/>
  <c r="C52" i="10"/>
  <c r="D51" i="10"/>
  <c r="E50" i="10"/>
  <c r="F47" i="10"/>
  <c r="G46" i="10"/>
  <c r="D48" i="10"/>
  <c r="E47" i="10"/>
  <c r="G45" i="10"/>
  <c r="C48" i="10"/>
  <c r="D47" i="10"/>
  <c r="E46" i="10"/>
  <c r="F45" i="10"/>
  <c r="E48" i="10"/>
  <c r="H45" i="10"/>
  <c r="F46" i="10"/>
  <c r="J48" i="10"/>
  <c r="B48" i="10"/>
  <c r="C47" i="10"/>
  <c r="D46" i="10"/>
  <c r="E45" i="10"/>
  <c r="G48" i="10"/>
  <c r="H47" i="10"/>
  <c r="I46" i="10"/>
  <c r="J45" i="10"/>
  <c r="J43" i="10"/>
  <c r="B43" i="10"/>
  <c r="C42" i="10"/>
  <c r="D41" i="10"/>
  <c r="E40" i="10"/>
  <c r="I43" i="10"/>
  <c r="J42" i="10"/>
  <c r="B42" i="10"/>
  <c r="C41" i="10"/>
  <c r="D40" i="10"/>
  <c r="H43" i="10"/>
  <c r="I42" i="10"/>
  <c r="J41" i="10"/>
  <c r="B41" i="10"/>
  <c r="C40" i="10"/>
  <c r="D38" i="10"/>
  <c r="E37" i="10"/>
  <c r="F36" i="10"/>
  <c r="G35" i="10"/>
  <c r="C38" i="10"/>
  <c r="D37" i="10"/>
  <c r="E36" i="10"/>
  <c r="F35" i="10"/>
  <c r="J38" i="10"/>
  <c r="B38" i="10"/>
  <c r="C37" i="10"/>
  <c r="D36" i="10"/>
  <c r="E35" i="10"/>
  <c r="I38" i="10"/>
  <c r="J37" i="10"/>
  <c r="B37" i="10"/>
  <c r="C36" i="10"/>
  <c r="D35" i="10"/>
  <c r="H38" i="10"/>
  <c r="I37" i="10"/>
  <c r="J36" i="10"/>
  <c r="B36" i="10"/>
  <c r="C35" i="10"/>
  <c r="G38" i="10"/>
  <c r="H37" i="10"/>
  <c r="I36" i="10"/>
  <c r="J35" i="10"/>
  <c r="E33" i="10"/>
  <c r="F32" i="10"/>
  <c r="G31" i="10"/>
  <c r="H30" i="10"/>
  <c r="D33" i="10"/>
  <c r="E32" i="10"/>
  <c r="F31" i="10"/>
  <c r="G30" i="10"/>
  <c r="C33" i="10"/>
  <c r="D32" i="10"/>
  <c r="E31" i="10"/>
  <c r="F30" i="10"/>
  <c r="H33" i="10"/>
  <c r="I32" i="10"/>
  <c r="J31" i="10"/>
  <c r="B31" i="10"/>
  <c r="C30" i="10"/>
  <c r="G33" i="10"/>
  <c r="H32" i="10"/>
  <c r="I31" i="10"/>
  <c r="J30" i="10"/>
  <c r="C28" i="10"/>
  <c r="D27" i="10"/>
  <c r="E26" i="10"/>
  <c r="F25" i="10"/>
  <c r="J28" i="10"/>
  <c r="B28" i="10"/>
  <c r="C27" i="10"/>
  <c r="D26" i="10"/>
  <c r="E25" i="10"/>
  <c r="I28" i="10"/>
  <c r="J27" i="10"/>
  <c r="B27" i="10"/>
  <c r="C26" i="10"/>
  <c r="D25" i="10"/>
  <c r="H28" i="10"/>
  <c r="I27" i="10"/>
  <c r="J26" i="10"/>
  <c r="B26" i="10"/>
  <c r="C25" i="10"/>
  <c r="G28" i="10"/>
  <c r="H27" i="10"/>
  <c r="I26" i="10"/>
  <c r="J25" i="10"/>
  <c r="F23" i="10"/>
  <c r="G22" i="10"/>
  <c r="H21" i="10"/>
  <c r="I20" i="10"/>
  <c r="E23" i="10"/>
  <c r="F22" i="10"/>
  <c r="G21" i="10"/>
  <c r="H20" i="10"/>
  <c r="D23" i="10"/>
  <c r="E22" i="10"/>
  <c r="F21" i="10"/>
  <c r="G20" i="10"/>
  <c r="H23" i="10"/>
  <c r="I22" i="10"/>
  <c r="J21" i="10"/>
  <c r="B21" i="10"/>
  <c r="C20" i="10"/>
  <c r="G23" i="10"/>
  <c r="H22" i="10"/>
  <c r="I21" i="10"/>
  <c r="J20" i="10"/>
  <c r="I18" i="10"/>
  <c r="F18" i="10"/>
  <c r="G17" i="10"/>
  <c r="H16" i="10"/>
  <c r="I15" i="10"/>
  <c r="E18" i="10"/>
  <c r="F17" i="10"/>
  <c r="G16" i="10"/>
  <c r="H15" i="10"/>
  <c r="D18" i="10"/>
  <c r="E17" i="10"/>
  <c r="F16" i="10"/>
  <c r="G15" i="10"/>
  <c r="H18" i="10"/>
  <c r="I17" i="10"/>
  <c r="J16" i="10"/>
  <c r="B16" i="10"/>
  <c r="C15" i="10"/>
  <c r="G18" i="10"/>
  <c r="H17" i="10"/>
  <c r="I16" i="10"/>
  <c r="J15" i="10"/>
  <c r="F13" i="10"/>
  <c r="H11" i="10"/>
  <c r="E13" i="10"/>
  <c r="H10" i="10"/>
  <c r="D13" i="10"/>
  <c r="E12" i="10"/>
  <c r="G10" i="10"/>
  <c r="C13" i="10"/>
  <c r="F10" i="10"/>
  <c r="J13" i="10"/>
  <c r="B13" i="10"/>
  <c r="C12" i="10"/>
  <c r="D11" i="10"/>
  <c r="E10" i="10"/>
  <c r="G12" i="10"/>
  <c r="I10" i="10"/>
  <c r="F12" i="10"/>
  <c r="G11" i="10"/>
  <c r="F11" i="10"/>
  <c r="D12" i="10"/>
  <c r="E11" i="10"/>
  <c r="I13" i="10"/>
  <c r="J12" i="10"/>
  <c r="B12" i="10"/>
  <c r="C11" i="10"/>
  <c r="D10" i="10"/>
  <c r="H13" i="10"/>
  <c r="I12" i="10"/>
  <c r="J11" i="10"/>
  <c r="B11" i="10"/>
  <c r="C10" i="10"/>
  <c r="G13" i="10"/>
  <c r="H12" i="10"/>
  <c r="I11" i="10"/>
  <c r="J10" i="10"/>
  <c r="D8" i="10"/>
  <c r="C8" i="10"/>
  <c r="D7" i="10"/>
  <c r="E6" i="10"/>
  <c r="F5" i="10"/>
  <c r="J8" i="10"/>
  <c r="B8" i="10"/>
  <c r="C7" i="10"/>
  <c r="D6" i="10"/>
  <c r="E5" i="10"/>
  <c r="A31" i="10"/>
  <c r="L31" i="10" s="1"/>
  <c r="A30" i="10"/>
  <c r="L30" i="10" s="1"/>
  <c r="A42" i="10"/>
  <c r="L42" i="10" s="1"/>
  <c r="A21" i="10"/>
  <c r="L21" i="10" s="1"/>
  <c r="A22" i="10"/>
  <c r="L22" i="10" s="1"/>
  <c r="A16" i="10"/>
  <c r="L16" i="10" s="1"/>
  <c r="A17" i="10"/>
  <c r="L17" i="10" s="1"/>
  <c r="A23" i="10"/>
  <c r="L23" i="10" s="1"/>
  <c r="A32" i="10"/>
  <c r="L32" i="10" s="1"/>
  <c r="A18" i="10"/>
  <c r="L18" i="10" s="1"/>
  <c r="A27" i="10"/>
  <c r="L27" i="10" s="1"/>
  <c r="A37" i="10"/>
  <c r="L37" i="10" s="1"/>
  <c r="I2" i="10"/>
  <c r="H2" i="10"/>
  <c r="A38" i="10"/>
  <c r="L38" i="10" s="1"/>
  <c r="A46" i="10"/>
  <c r="L46" i="10" s="1"/>
  <c r="A60" i="10"/>
  <c r="L60" i="10" s="1"/>
  <c r="A57" i="10"/>
  <c r="L57" i="10" s="1"/>
  <c r="O2" i="10"/>
  <c r="A40" i="10"/>
  <c r="L40" i="10" s="1"/>
  <c r="A47" i="10"/>
  <c r="L47" i="10" s="1"/>
  <c r="A61" i="10"/>
  <c r="L61" i="10" s="1"/>
  <c r="A58" i="10"/>
  <c r="L58" i="10" s="1"/>
  <c r="P2" i="10"/>
  <c r="A56" i="10"/>
  <c r="L56" i="10" s="1"/>
  <c r="N2" i="10"/>
  <c r="A36" i="10"/>
  <c r="L36" i="10" s="1"/>
  <c r="A41" i="10"/>
  <c r="L41" i="10" s="1"/>
  <c r="A48" i="10"/>
  <c r="L48" i="10" s="1"/>
  <c r="A62" i="10"/>
  <c r="L62" i="10" s="1"/>
  <c r="Q2" i="10"/>
  <c r="A25" i="10"/>
  <c r="L25" i="10" s="1"/>
  <c r="S2" i="10"/>
  <c r="A26" i="10"/>
  <c r="L26" i="10" s="1"/>
  <c r="A51" i="10"/>
  <c r="L51" i="10" s="1"/>
  <c r="A68" i="10"/>
  <c r="L68" i="10" s="1"/>
  <c r="R2" i="10"/>
  <c r="T2" i="10"/>
  <c r="M2" i="10"/>
  <c r="A65" i="10"/>
  <c r="L65" i="10" s="1"/>
  <c r="A66" i="10"/>
  <c r="L66" i="10" s="1"/>
  <c r="A50" i="10"/>
  <c r="L50" i="10" s="1"/>
  <c r="A52" i="10"/>
  <c r="L52" i="10" s="1"/>
  <c r="A11" i="10"/>
  <c r="L11" i="10" s="1"/>
  <c r="A10" i="10"/>
  <c r="L10" i="10" s="1"/>
  <c r="A12" i="10"/>
  <c r="L12" i="10" s="1"/>
  <c r="A8" i="10"/>
  <c r="L8" i="10" s="1"/>
  <c r="A7" i="10"/>
  <c r="L7" i="10" s="1"/>
  <c r="A6" i="10"/>
  <c r="L6" i="10" s="1"/>
  <c r="F2" i="10"/>
  <c r="E2" i="10"/>
  <c r="D2" i="10"/>
  <c r="C2" i="10"/>
  <c r="G2" i="10"/>
  <c r="J2" i="10"/>
  <c r="F13" i="9"/>
  <c r="E12" i="9"/>
  <c r="B11" i="9"/>
  <c r="E13" i="9"/>
  <c r="D12" i="9"/>
  <c r="J10" i="9"/>
  <c r="B37" i="9"/>
  <c r="D13" i="9"/>
  <c r="J11" i="9"/>
  <c r="I10" i="9"/>
  <c r="I27" i="9"/>
  <c r="H26" i="9"/>
  <c r="G25" i="9"/>
  <c r="C36" i="9"/>
  <c r="C13" i="9"/>
  <c r="I11" i="9"/>
  <c r="H10" i="9"/>
  <c r="J28" i="9"/>
  <c r="H27" i="9"/>
  <c r="G26" i="9"/>
  <c r="F25" i="9"/>
  <c r="D35" i="9"/>
  <c r="I12" i="9"/>
  <c r="H11" i="9"/>
  <c r="G10" i="9"/>
  <c r="H12" i="9"/>
  <c r="G11" i="9"/>
  <c r="F10" i="9"/>
  <c r="H13" i="9"/>
  <c r="G12" i="9"/>
  <c r="F11" i="9"/>
  <c r="C10" i="9"/>
  <c r="A15" i="9"/>
  <c r="L15" i="9" s="1"/>
  <c r="D28" i="9"/>
  <c r="D27" i="9"/>
  <c r="D26" i="9"/>
  <c r="C25" i="9"/>
  <c r="A10" i="9"/>
  <c r="L10" i="9" s="1"/>
  <c r="Q2" i="9"/>
  <c r="R2" i="9"/>
  <c r="A35" i="9"/>
  <c r="L35" i="9" s="1"/>
  <c r="A37" i="9"/>
  <c r="L37" i="9" s="1"/>
  <c r="A36" i="9"/>
  <c r="L36" i="9" s="1"/>
  <c r="A30" i="9"/>
  <c r="L30" i="9" s="1"/>
  <c r="A32" i="9"/>
  <c r="L32" i="9" s="1"/>
  <c r="A33" i="9"/>
  <c r="L33" i="9" s="1"/>
  <c r="A25" i="9"/>
  <c r="L25" i="9" s="1"/>
  <c r="A26" i="9"/>
  <c r="L26" i="9" s="1"/>
  <c r="A27" i="9"/>
  <c r="L27" i="9" s="1"/>
  <c r="A20" i="9"/>
  <c r="L20" i="9" s="1"/>
  <c r="A21" i="9"/>
  <c r="L21" i="9" s="1"/>
  <c r="A22" i="9"/>
  <c r="L22" i="9" s="1"/>
  <c r="A11" i="9"/>
  <c r="L11" i="9" s="1"/>
  <c r="A8" i="9"/>
  <c r="L8" i="9" s="1"/>
  <c r="A7" i="9"/>
  <c r="L7" i="9" s="1"/>
  <c r="A6" i="9"/>
  <c r="L6" i="9" s="1"/>
  <c r="M2" i="9"/>
  <c r="U2" i="9"/>
  <c r="N2" i="9"/>
  <c r="O2" i="9"/>
  <c r="P2" i="9"/>
  <c r="S2" i="9"/>
  <c r="H38" i="9"/>
  <c r="I37" i="9"/>
  <c r="J36" i="9"/>
  <c r="C35" i="9"/>
  <c r="F38" i="9"/>
  <c r="G37" i="9"/>
  <c r="H36" i="9"/>
  <c r="I35" i="9"/>
  <c r="E38" i="9"/>
  <c r="F37" i="9"/>
  <c r="G36" i="9"/>
  <c r="H35" i="9"/>
  <c r="D38" i="9"/>
  <c r="E37" i="9"/>
  <c r="F36" i="9"/>
  <c r="G35" i="9"/>
  <c r="C38" i="9"/>
  <c r="D37" i="9"/>
  <c r="E36" i="9"/>
  <c r="F35" i="9"/>
  <c r="J38" i="9"/>
  <c r="B38" i="9"/>
  <c r="C37" i="9"/>
  <c r="D36" i="9"/>
  <c r="E35" i="9"/>
  <c r="I38" i="9"/>
  <c r="B36" i="9"/>
  <c r="G38" i="9"/>
  <c r="H37" i="9"/>
  <c r="I36" i="9"/>
  <c r="J35" i="9"/>
  <c r="E33" i="9"/>
  <c r="F32" i="9"/>
  <c r="G31" i="9"/>
  <c r="H30" i="9"/>
  <c r="D33" i="9"/>
  <c r="E32" i="9"/>
  <c r="F31" i="9"/>
  <c r="G30" i="9"/>
  <c r="C33" i="9"/>
  <c r="D32" i="9"/>
  <c r="E31" i="9"/>
  <c r="F30" i="9"/>
  <c r="J33" i="9"/>
  <c r="B33" i="9"/>
  <c r="C32" i="9"/>
  <c r="D31" i="9"/>
  <c r="E30" i="9"/>
  <c r="I33" i="9"/>
  <c r="J32" i="9"/>
  <c r="B32" i="9"/>
  <c r="C31" i="9"/>
  <c r="D30" i="9"/>
  <c r="H33" i="9"/>
  <c r="I32" i="9"/>
  <c r="J31" i="9"/>
  <c r="B31" i="9"/>
  <c r="C30" i="9"/>
  <c r="G33" i="9"/>
  <c r="H32" i="9"/>
  <c r="I31" i="9"/>
  <c r="J30" i="9"/>
  <c r="B30" i="9"/>
  <c r="F33" i="9"/>
  <c r="G32" i="9"/>
  <c r="H31" i="9"/>
  <c r="I28" i="9"/>
  <c r="J27" i="9"/>
  <c r="B27" i="9"/>
  <c r="C26" i="9"/>
  <c r="G22" i="9"/>
  <c r="I20" i="9"/>
  <c r="F22" i="9"/>
  <c r="H20" i="9"/>
  <c r="D23" i="9"/>
  <c r="E22" i="9"/>
  <c r="F21" i="9"/>
  <c r="C23" i="9"/>
  <c r="D22" i="9"/>
  <c r="E21" i="9"/>
  <c r="F20" i="9"/>
  <c r="J23" i="9"/>
  <c r="B23" i="9"/>
  <c r="C22" i="9"/>
  <c r="D21" i="9"/>
  <c r="E20" i="9"/>
  <c r="I23" i="9"/>
  <c r="J22" i="9"/>
  <c r="B22" i="9"/>
  <c r="C21" i="9"/>
  <c r="D20" i="9"/>
  <c r="F23" i="9"/>
  <c r="H21" i="9"/>
  <c r="E23" i="9"/>
  <c r="G21" i="9"/>
  <c r="G20" i="9"/>
  <c r="H23" i="9"/>
  <c r="I22" i="9"/>
  <c r="J21" i="9"/>
  <c r="B21" i="9"/>
  <c r="C20" i="9"/>
  <c r="G23" i="9"/>
  <c r="H22" i="9"/>
  <c r="I21" i="9"/>
  <c r="J20" i="9"/>
  <c r="G17" i="9"/>
  <c r="F17" i="9"/>
  <c r="F16" i="9"/>
  <c r="C18" i="9"/>
  <c r="D17" i="9"/>
  <c r="E16" i="9"/>
  <c r="F15" i="9"/>
  <c r="J18" i="9"/>
  <c r="B18" i="9"/>
  <c r="C17" i="9"/>
  <c r="D16" i="9"/>
  <c r="E15" i="9"/>
  <c r="F18" i="9"/>
  <c r="I15" i="9"/>
  <c r="G16" i="9"/>
  <c r="D18" i="9"/>
  <c r="G15" i="9"/>
  <c r="I18" i="9"/>
  <c r="B17" i="9"/>
  <c r="D15" i="9"/>
  <c r="H18" i="9"/>
  <c r="I17" i="9"/>
  <c r="J16" i="9"/>
  <c r="B16" i="9"/>
  <c r="C15" i="9"/>
  <c r="H16" i="9"/>
  <c r="E18" i="9"/>
  <c r="H15" i="9"/>
  <c r="E17" i="9"/>
  <c r="J17" i="9"/>
  <c r="C16" i="9"/>
  <c r="G18" i="9"/>
  <c r="H17" i="9"/>
  <c r="I16" i="9"/>
  <c r="J15" i="9"/>
  <c r="J13" i="9"/>
  <c r="B13" i="9"/>
  <c r="C12" i="9"/>
  <c r="D11" i="9"/>
  <c r="E10" i="9"/>
  <c r="I13" i="9"/>
  <c r="J12" i="9"/>
  <c r="B12" i="9"/>
  <c r="C11" i="9"/>
  <c r="I8" i="9"/>
  <c r="C6" i="9"/>
  <c r="H8" i="9"/>
  <c r="C5" i="9"/>
  <c r="B5" i="9"/>
  <c r="E8" i="9"/>
  <c r="G6" i="9"/>
  <c r="D8" i="9"/>
  <c r="E7" i="9"/>
  <c r="F6" i="9"/>
  <c r="G5" i="9"/>
  <c r="B7" i="9"/>
  <c r="I7" i="9"/>
  <c r="J6" i="9"/>
  <c r="B6" i="9"/>
  <c r="G8" i="9"/>
  <c r="H7" i="9"/>
  <c r="I6" i="9"/>
  <c r="J5" i="9"/>
  <c r="F8" i="9"/>
  <c r="G7" i="9"/>
  <c r="H6" i="9"/>
  <c r="I5" i="9"/>
  <c r="F7" i="9"/>
  <c r="H5" i="9"/>
  <c r="C8" i="9"/>
  <c r="D7" i="9"/>
  <c r="E6" i="9"/>
  <c r="F5" i="9"/>
  <c r="J7" i="9"/>
  <c r="D5" i="9"/>
  <c r="J8" i="9"/>
  <c r="B8" i="9"/>
  <c r="C7" i="9"/>
  <c r="D6" i="9"/>
  <c r="B15" i="11" a="1"/>
  <c r="B65" i="10" a="1"/>
  <c r="B40" i="9" a="1"/>
  <c r="H15" i="11"/>
  <c r="I16" i="11"/>
  <c r="M15" i="10" a="1"/>
  <c r="H16" i="11"/>
  <c r="M5" i="10" a="1"/>
  <c r="M60" i="10" a="1"/>
  <c r="M20" i="10" a="1"/>
  <c r="M40" i="10" a="1"/>
  <c r="M35" i="10" a="1"/>
  <c r="M30" i="10" a="1"/>
  <c r="M55" i="10" a="1"/>
  <c r="N57" i="10" s="1"/>
  <c r="M45" i="10" a="1"/>
  <c r="M50" i="10" a="1"/>
  <c r="M10" i="10" a="1"/>
  <c r="M25" i="10" a="1"/>
  <c r="M10" i="11" a="1"/>
  <c r="M5" i="11" a="1"/>
  <c r="M15" i="9" a="1"/>
  <c r="M35" i="9" a="1"/>
  <c r="M10" i="9" a="1"/>
  <c r="M25" i="9" a="1"/>
  <c r="M20" i="9" a="1"/>
  <c r="M30" i="9" a="1"/>
  <c r="M5" i="9" a="1"/>
  <c r="R63" i="10" l="1"/>
  <c r="I429" i="6"/>
  <c r="T429" i="6" s="1"/>
  <c r="T11" i="9"/>
  <c r="D16" i="11"/>
  <c r="F17" i="11"/>
  <c r="F16" i="11"/>
  <c r="M21" i="10"/>
  <c r="N7" i="10"/>
  <c r="G429" i="6"/>
  <c r="R429" i="6" s="1"/>
  <c r="E15" i="11"/>
  <c r="P36" i="9"/>
  <c r="B15" i="11"/>
  <c r="V429" i="6"/>
  <c r="G18" i="11"/>
  <c r="U12" i="10"/>
  <c r="R28" i="9"/>
  <c r="U48" i="10"/>
  <c r="J429" i="6"/>
  <c r="U429" i="6" s="1"/>
  <c r="D429" i="6"/>
  <c r="O429" i="6" s="1"/>
  <c r="F429" i="6"/>
  <c r="Q429" i="6" s="1"/>
  <c r="N431" i="6" a="1"/>
  <c r="A373" i="6"/>
  <c r="A317" i="6" s="1"/>
  <c r="A322" i="6" s="1"/>
  <c r="A327" i="6" s="1"/>
  <c r="A332" i="6" s="1"/>
  <c r="A337" i="6" s="1"/>
  <c r="A342" i="6" s="1"/>
  <c r="A347" i="6" s="1"/>
  <c r="A352" i="6" s="1"/>
  <c r="A271" i="6" s="1"/>
  <c r="A276" i="6" s="1"/>
  <c r="A378" i="6" s="1"/>
  <c r="A383" i="6" s="1"/>
  <c r="A312" i="6" s="1"/>
  <c r="A357" i="6" s="1"/>
  <c r="A362" i="6" s="1"/>
  <c r="A367" i="6" s="1"/>
  <c r="A388" i="6" s="1"/>
  <c r="K376" i="6"/>
  <c r="K377" i="6"/>
  <c r="K374" i="6"/>
  <c r="K375" i="6"/>
  <c r="B422" i="6"/>
  <c r="B421" i="6"/>
  <c r="B423" i="6"/>
  <c r="Q2" i="6"/>
  <c r="S2" i="6"/>
  <c r="B431" i="6"/>
  <c r="B434" i="6"/>
  <c r="B433" i="6"/>
  <c r="U2" i="6"/>
  <c r="T2" i="6"/>
  <c r="P2" i="6"/>
  <c r="R2" i="6"/>
  <c r="N2" i="6"/>
  <c r="V2" i="6"/>
  <c r="B432" i="6"/>
  <c r="P16" i="9"/>
  <c r="U30" i="10"/>
  <c r="M37" i="10"/>
  <c r="U16" i="10"/>
  <c r="H66" i="10"/>
  <c r="F41" i="9"/>
  <c r="S28" i="10"/>
  <c r="M41" i="10"/>
  <c r="J16" i="11"/>
  <c r="D17" i="11"/>
  <c r="J18" i="11"/>
  <c r="B16" i="11"/>
  <c r="G16" i="11"/>
  <c r="E18" i="11"/>
  <c r="I18" i="11"/>
  <c r="E16" i="11"/>
  <c r="J17" i="11"/>
  <c r="I15" i="11"/>
  <c r="J15" i="11"/>
  <c r="H18" i="11"/>
  <c r="F18" i="11"/>
  <c r="C18" i="11"/>
  <c r="I17" i="11"/>
  <c r="E17" i="11"/>
  <c r="G15" i="11"/>
  <c r="G17" i="11"/>
  <c r="D18" i="11"/>
  <c r="F15" i="11"/>
  <c r="B17" i="11"/>
  <c r="H17" i="11"/>
  <c r="B18" i="11"/>
  <c r="G68" i="10"/>
  <c r="C67" i="10"/>
  <c r="H68" i="10"/>
  <c r="E68" i="10"/>
  <c r="E66" i="10"/>
  <c r="G65" i="10"/>
  <c r="I67" i="10"/>
  <c r="E67" i="10"/>
  <c r="J67" i="10"/>
  <c r="F67" i="10"/>
  <c r="J66" i="10"/>
  <c r="C68" i="10"/>
  <c r="H67" i="10"/>
  <c r="F65" i="10"/>
  <c r="D67" i="10"/>
  <c r="B67" i="10"/>
  <c r="B65" i="10"/>
  <c r="H65" i="10"/>
  <c r="I66" i="10"/>
  <c r="D68" i="10"/>
  <c r="E65" i="10"/>
  <c r="I65" i="10"/>
  <c r="F68" i="10"/>
  <c r="G67" i="10"/>
  <c r="D66" i="10"/>
  <c r="J68" i="10"/>
  <c r="D65" i="10"/>
  <c r="B66" i="10"/>
  <c r="G66" i="10"/>
  <c r="C66" i="10"/>
  <c r="C65" i="10"/>
  <c r="B68" i="10"/>
  <c r="J65" i="10"/>
  <c r="I68" i="10"/>
  <c r="F66" i="10"/>
  <c r="I41" i="9"/>
  <c r="C41" i="9"/>
  <c r="E43" i="9"/>
  <c r="I40" i="9"/>
  <c r="G43" i="9"/>
  <c r="I42" i="9"/>
  <c r="D40" i="9"/>
  <c r="J41" i="9"/>
  <c r="B42" i="9"/>
  <c r="G42" i="9"/>
  <c r="J43" i="9"/>
  <c r="D42" i="9"/>
  <c r="E41" i="9"/>
  <c r="H40" i="9"/>
  <c r="H42" i="9"/>
  <c r="J40" i="9"/>
  <c r="E40" i="9"/>
  <c r="G40" i="9"/>
  <c r="F43" i="9"/>
  <c r="C42" i="9"/>
  <c r="B41" i="9"/>
  <c r="D41" i="9"/>
  <c r="I43" i="9"/>
  <c r="B40" i="9"/>
  <c r="D43" i="9"/>
  <c r="F40" i="9"/>
  <c r="C43" i="9"/>
  <c r="H41" i="9"/>
  <c r="G41" i="9"/>
  <c r="C40" i="9"/>
  <c r="F42" i="9"/>
  <c r="B43" i="9"/>
  <c r="E42" i="9"/>
  <c r="H43" i="9"/>
  <c r="J42" i="9"/>
  <c r="T26" i="9"/>
  <c r="U25" i="9"/>
  <c r="S25" i="9"/>
  <c r="P28" i="9"/>
  <c r="U21" i="10"/>
  <c r="Q25" i="9"/>
  <c r="Q28" i="9"/>
  <c r="O17" i="10"/>
  <c r="O16" i="10"/>
  <c r="S17" i="10"/>
  <c r="S15" i="10"/>
  <c r="Q18" i="10"/>
  <c r="U6" i="10"/>
  <c r="M16" i="10"/>
  <c r="T27" i="9"/>
  <c r="U37" i="9"/>
  <c r="T15" i="10"/>
  <c r="N18" i="10"/>
  <c r="N15" i="10"/>
  <c r="R16" i="10"/>
  <c r="R25" i="9"/>
  <c r="S35" i="9"/>
  <c r="O8" i="10"/>
  <c r="U17" i="10"/>
  <c r="P17" i="10"/>
  <c r="N5" i="10"/>
  <c r="N17" i="10"/>
  <c r="R18" i="10"/>
  <c r="M17" i="10"/>
  <c r="S16" i="10"/>
  <c r="U26" i="9"/>
  <c r="R5" i="10"/>
  <c r="P18" i="10"/>
  <c r="U28" i="10"/>
  <c r="N16" i="10"/>
  <c r="O15" i="10"/>
  <c r="S16" i="9"/>
  <c r="T15" i="9"/>
  <c r="Q17" i="10"/>
  <c r="T56" i="10"/>
  <c r="T17" i="10"/>
  <c r="U15" i="10"/>
  <c r="R15" i="10"/>
  <c r="R17" i="10"/>
  <c r="N17" i="9"/>
  <c r="O18" i="9"/>
  <c r="T13" i="10"/>
  <c r="S18" i="9"/>
  <c r="S18" i="10"/>
  <c r="T18" i="10"/>
  <c r="Q15" i="10"/>
  <c r="M15" i="10"/>
  <c r="Q16" i="10"/>
  <c r="P16" i="10"/>
  <c r="P15" i="10"/>
  <c r="O18" i="10"/>
  <c r="R17" i="9"/>
  <c r="Q15" i="9"/>
  <c r="R15" i="9"/>
  <c r="U15" i="9"/>
  <c r="O56" i="10"/>
  <c r="M18" i="9"/>
  <c r="M8" i="10"/>
  <c r="S20" i="10"/>
  <c r="M18" i="10"/>
  <c r="T16" i="10"/>
  <c r="U18" i="10"/>
  <c r="N35" i="9"/>
  <c r="Q10" i="9"/>
  <c r="S36" i="9"/>
  <c r="S27" i="10"/>
  <c r="N36" i="10"/>
  <c r="T36" i="9"/>
  <c r="M38" i="9"/>
  <c r="M37" i="9"/>
  <c r="S17" i="9"/>
  <c r="O17" i="9"/>
  <c r="Q12" i="10"/>
  <c r="P35" i="9"/>
  <c r="R35" i="9"/>
  <c r="R16" i="9"/>
  <c r="P10" i="10"/>
  <c r="O25" i="10"/>
  <c r="Q22" i="10"/>
  <c r="O38" i="9"/>
  <c r="O35" i="9"/>
  <c r="Q36" i="9"/>
  <c r="T37" i="9"/>
  <c r="P38" i="9"/>
  <c r="M28" i="10"/>
  <c r="U36" i="9"/>
  <c r="N38" i="9"/>
  <c r="T17" i="9"/>
  <c r="P36" i="10"/>
  <c r="T28" i="9"/>
  <c r="T27" i="10"/>
  <c r="M25" i="9"/>
  <c r="U28" i="9"/>
  <c r="M35" i="9"/>
  <c r="O37" i="9"/>
  <c r="P15" i="9"/>
  <c r="T18" i="9"/>
  <c r="N25" i="10"/>
  <c r="R35" i="10"/>
  <c r="N27" i="10"/>
  <c r="U27" i="9"/>
  <c r="N25" i="9"/>
  <c r="O25" i="9"/>
  <c r="P37" i="9"/>
  <c r="N16" i="9"/>
  <c r="M16" i="9"/>
  <c r="N26" i="9"/>
  <c r="P26" i="9"/>
  <c r="R12" i="10"/>
  <c r="S12" i="10"/>
  <c r="N28" i="9"/>
  <c r="P27" i="9"/>
  <c r="M11" i="9"/>
  <c r="U10" i="9"/>
  <c r="S10" i="9"/>
  <c r="N48" i="10"/>
  <c r="N58" i="10"/>
  <c r="P57" i="10"/>
  <c r="R57" i="10"/>
  <c r="M57" i="10"/>
  <c r="R55" i="10"/>
  <c r="U56" i="10"/>
  <c r="O57" i="10"/>
  <c r="M55" i="10"/>
  <c r="U57" i="10"/>
  <c r="U55" i="10"/>
  <c r="N55" i="10"/>
  <c r="T58" i="10"/>
  <c r="S55" i="10"/>
  <c r="R58" i="10"/>
  <c r="M56" i="10"/>
  <c r="P55" i="10"/>
  <c r="T55" i="10"/>
  <c r="R56" i="10"/>
  <c r="Q56" i="10"/>
  <c r="O58" i="10"/>
  <c r="S56" i="10"/>
  <c r="T57" i="10"/>
  <c r="P56" i="10"/>
  <c r="Q55" i="10"/>
  <c r="N56" i="10"/>
  <c r="Q57" i="10"/>
  <c r="S58" i="10"/>
  <c r="P58" i="10"/>
  <c r="Q58" i="10"/>
  <c r="Q38" i="10"/>
  <c r="N35" i="10"/>
  <c r="S37" i="10"/>
  <c r="T38" i="10"/>
  <c r="U36" i="10"/>
  <c r="N37" i="10"/>
  <c r="O35" i="10"/>
  <c r="N38" i="10"/>
  <c r="P35" i="10"/>
  <c r="S35" i="10"/>
  <c r="M35" i="10"/>
  <c r="P37" i="10"/>
  <c r="T36" i="10"/>
  <c r="U35" i="10"/>
  <c r="M38" i="10"/>
  <c r="P38" i="10"/>
  <c r="R36" i="10"/>
  <c r="Q36" i="10"/>
  <c r="Q37" i="10"/>
  <c r="U37" i="10"/>
  <c r="S36" i="10"/>
  <c r="R37" i="10"/>
  <c r="O38" i="10"/>
  <c r="T35" i="10"/>
  <c r="U38" i="10"/>
  <c r="U11" i="10"/>
  <c r="Q35" i="10"/>
  <c r="U23" i="10"/>
  <c r="O23" i="10"/>
  <c r="T20" i="10"/>
  <c r="R23" i="10"/>
  <c r="T23" i="10"/>
  <c r="R21" i="10"/>
  <c r="Q20" i="10"/>
  <c r="P21" i="10"/>
  <c r="P22" i="10"/>
  <c r="S21" i="10"/>
  <c r="N20" i="10"/>
  <c r="P20" i="10"/>
  <c r="P23" i="10"/>
  <c r="R22" i="10"/>
  <c r="T22" i="10"/>
  <c r="O21" i="10"/>
  <c r="Q23" i="10"/>
  <c r="S23" i="10"/>
  <c r="N22" i="10"/>
  <c r="U22" i="10"/>
  <c r="M20" i="10"/>
  <c r="M23" i="10"/>
  <c r="U20" i="10"/>
  <c r="O22" i="10"/>
  <c r="S22" i="10"/>
  <c r="Q21" i="10"/>
  <c r="O20" i="10"/>
  <c r="N21" i="10"/>
  <c r="R20" i="10"/>
  <c r="T21" i="10"/>
  <c r="N23" i="10"/>
  <c r="M22" i="10"/>
  <c r="Q63" i="10"/>
  <c r="M60" i="10"/>
  <c r="R62" i="10"/>
  <c r="P61" i="10"/>
  <c r="O62" i="10"/>
  <c r="M61" i="10"/>
  <c r="Q60" i="10"/>
  <c r="S63" i="10"/>
  <c r="R61" i="10"/>
  <c r="M62" i="10"/>
  <c r="Q61" i="10"/>
  <c r="U62" i="10"/>
  <c r="M63" i="10"/>
  <c r="U60" i="10"/>
  <c r="N60" i="10"/>
  <c r="P60" i="10"/>
  <c r="Q62" i="10"/>
  <c r="S60" i="10"/>
  <c r="N61" i="10"/>
  <c r="U63" i="10"/>
  <c r="N62" i="10"/>
  <c r="S61" i="10"/>
  <c r="O61" i="10"/>
  <c r="N63" i="10"/>
  <c r="T63" i="10"/>
  <c r="P62" i="10"/>
  <c r="O60" i="10"/>
  <c r="T62" i="10"/>
  <c r="R60" i="10"/>
  <c r="O63" i="10"/>
  <c r="P63" i="10"/>
  <c r="T60" i="10"/>
  <c r="M12" i="9"/>
  <c r="R13" i="9"/>
  <c r="O11" i="10"/>
  <c r="M48" i="10"/>
  <c r="S57" i="10"/>
  <c r="O36" i="10"/>
  <c r="S62" i="10"/>
  <c r="S30" i="10"/>
  <c r="U58" i="10"/>
  <c r="O11" i="9"/>
  <c r="T10" i="9"/>
  <c r="N11" i="10"/>
  <c r="U13" i="10"/>
  <c r="M11" i="10"/>
  <c r="P11" i="10"/>
  <c r="N12" i="10"/>
  <c r="M10" i="10"/>
  <c r="O12" i="10"/>
  <c r="T12" i="10"/>
  <c r="P12" i="10"/>
  <c r="P13" i="10"/>
  <c r="T10" i="10"/>
  <c r="O13" i="10"/>
  <c r="R13" i="10"/>
  <c r="O10" i="10"/>
  <c r="S11" i="10"/>
  <c r="Q10" i="10"/>
  <c r="U10" i="10"/>
  <c r="T11" i="10"/>
  <c r="M13" i="10"/>
  <c r="Q11" i="10"/>
  <c r="M12" i="10"/>
  <c r="Q13" i="10"/>
  <c r="R11" i="10"/>
  <c r="T37" i="10"/>
  <c r="Q32" i="10"/>
  <c r="T31" i="10"/>
  <c r="N13" i="9"/>
  <c r="S38" i="10"/>
  <c r="N10" i="10"/>
  <c r="S33" i="10"/>
  <c r="N27" i="9"/>
  <c r="P25" i="9"/>
  <c r="P13" i="9"/>
  <c r="O13" i="9"/>
  <c r="R10" i="10"/>
  <c r="M31" i="10"/>
  <c r="N13" i="10"/>
  <c r="N26" i="10"/>
  <c r="T61" i="10"/>
  <c r="M58" i="10"/>
  <c r="T46" i="10"/>
  <c r="S10" i="10"/>
  <c r="O43" i="10"/>
  <c r="R40" i="10"/>
  <c r="R42" i="10"/>
  <c r="T42" i="10"/>
  <c r="M43" i="10"/>
  <c r="S40" i="10"/>
  <c r="N43" i="10"/>
  <c r="Q43" i="10"/>
  <c r="S43" i="10"/>
  <c r="O42" i="10"/>
  <c r="M40" i="10"/>
  <c r="O40" i="10"/>
  <c r="P42" i="10"/>
  <c r="U40" i="10"/>
  <c r="N41" i="10"/>
  <c r="Q41" i="10"/>
  <c r="Q40" i="10"/>
  <c r="S42" i="10"/>
  <c r="Q42" i="10"/>
  <c r="R43" i="10"/>
  <c r="U41" i="10"/>
  <c r="P40" i="10"/>
  <c r="T40" i="10"/>
  <c r="O41" i="10"/>
  <c r="S41" i="10"/>
  <c r="N42" i="10"/>
  <c r="P41" i="10"/>
  <c r="M42" i="10"/>
  <c r="P43" i="10"/>
  <c r="R41" i="10"/>
  <c r="T41" i="10"/>
  <c r="U11" i="9"/>
  <c r="N45" i="10"/>
  <c r="R46" i="10"/>
  <c r="S46" i="10"/>
  <c r="O48" i="10"/>
  <c r="P46" i="10"/>
  <c r="T48" i="10"/>
  <c r="M45" i="10"/>
  <c r="N46" i="10"/>
  <c r="O45" i="10"/>
  <c r="S47" i="10"/>
  <c r="U46" i="10"/>
  <c r="R47" i="10"/>
  <c r="Q48" i="10"/>
  <c r="M46" i="10"/>
  <c r="O46" i="10"/>
  <c r="S48" i="10"/>
  <c r="U47" i="10"/>
  <c r="S45" i="10"/>
  <c r="M47" i="10"/>
  <c r="O47" i="10"/>
  <c r="P45" i="10"/>
  <c r="T47" i="10"/>
  <c r="T45" i="10"/>
  <c r="P48" i="10"/>
  <c r="Q47" i="10"/>
  <c r="R48" i="10"/>
  <c r="Q46" i="10"/>
  <c r="Q45" i="10"/>
  <c r="N40" i="10"/>
  <c r="M10" i="9"/>
  <c r="U43" i="10"/>
  <c r="N47" i="10"/>
  <c r="Q33" i="10"/>
  <c r="T33" i="10"/>
  <c r="N32" i="10"/>
  <c r="M30" i="10"/>
  <c r="Q31" i="10"/>
  <c r="P32" i="10"/>
  <c r="R30" i="10"/>
  <c r="S31" i="10"/>
  <c r="O32" i="10"/>
  <c r="N33" i="10"/>
  <c r="M32" i="10"/>
  <c r="R33" i="10"/>
  <c r="P33" i="10"/>
  <c r="R31" i="10"/>
  <c r="R32" i="10"/>
  <c r="M33" i="10"/>
  <c r="O30" i="10"/>
  <c r="S32" i="10"/>
  <c r="U32" i="10"/>
  <c r="O31" i="10"/>
  <c r="N31" i="10"/>
  <c r="P31" i="10"/>
  <c r="T32" i="10"/>
  <c r="U31" i="10"/>
  <c r="T30" i="10"/>
  <c r="U33" i="10"/>
  <c r="Q30" i="10"/>
  <c r="N30" i="10"/>
  <c r="P30" i="10"/>
  <c r="O33" i="10"/>
  <c r="T12" i="9"/>
  <c r="O10" i="9"/>
  <c r="R38" i="10"/>
  <c r="P51" i="10"/>
  <c r="U50" i="10"/>
  <c r="T51" i="10"/>
  <c r="T50" i="10"/>
  <c r="M51" i="10"/>
  <c r="R53" i="10"/>
  <c r="Q52" i="10"/>
  <c r="S53" i="10"/>
  <c r="S52" i="10"/>
  <c r="O51" i="10"/>
  <c r="M53" i="10"/>
  <c r="S51" i="10"/>
  <c r="U51" i="10"/>
  <c r="N53" i="10"/>
  <c r="R52" i="10"/>
  <c r="T52" i="10"/>
  <c r="P50" i="10"/>
  <c r="Q51" i="10"/>
  <c r="M50" i="10"/>
  <c r="O50" i="10"/>
  <c r="S50" i="10"/>
  <c r="Q53" i="10"/>
  <c r="M52" i="10"/>
  <c r="N52" i="10"/>
  <c r="O53" i="10"/>
  <c r="U53" i="10"/>
  <c r="Q50" i="10"/>
  <c r="N51" i="10"/>
  <c r="R51" i="10"/>
  <c r="R50" i="10"/>
  <c r="O52" i="10"/>
  <c r="P52" i="10"/>
  <c r="P53" i="10"/>
  <c r="U52" i="10"/>
  <c r="N50" i="10"/>
  <c r="T53" i="10"/>
  <c r="U61" i="10"/>
  <c r="S13" i="10"/>
  <c r="P47" i="10"/>
  <c r="R45" i="10"/>
  <c r="R12" i="9"/>
  <c r="Q11" i="9"/>
  <c r="O37" i="10"/>
  <c r="S25" i="10"/>
  <c r="N28" i="10"/>
  <c r="M26" i="10"/>
  <c r="T25" i="10"/>
  <c r="Q28" i="10"/>
  <c r="R25" i="10"/>
  <c r="P25" i="10"/>
  <c r="S26" i="10"/>
  <c r="O28" i="10"/>
  <c r="M25" i="10"/>
  <c r="P26" i="10"/>
  <c r="Q25" i="10"/>
  <c r="R27" i="10"/>
  <c r="P27" i="10"/>
  <c r="Q26" i="10"/>
  <c r="R28" i="10"/>
  <c r="T28" i="10"/>
  <c r="P28" i="10"/>
  <c r="O27" i="10"/>
  <c r="T26" i="10"/>
  <c r="M27" i="10"/>
  <c r="U26" i="10"/>
  <c r="R26" i="10"/>
  <c r="U27" i="10"/>
  <c r="Q27" i="10"/>
  <c r="M36" i="10"/>
  <c r="O55" i="10"/>
  <c r="T43" i="10"/>
  <c r="U25" i="10"/>
  <c r="U42" i="10"/>
  <c r="O26" i="10"/>
  <c r="U45" i="10"/>
  <c r="M5" i="10"/>
  <c r="O7" i="10"/>
  <c r="M7" i="10"/>
  <c r="R6" i="10"/>
  <c r="S5" i="10"/>
  <c r="P6" i="10"/>
  <c r="N6" i="10"/>
  <c r="S7" i="10"/>
  <c r="M6" i="10"/>
  <c r="Q8" i="10"/>
  <c r="Q5" i="10"/>
  <c r="O5" i="10"/>
  <c r="T6" i="10"/>
  <c r="T5" i="10"/>
  <c r="U8" i="10"/>
  <c r="R7" i="10"/>
  <c r="U5" i="10"/>
  <c r="R8" i="10"/>
  <c r="P8" i="10"/>
  <c r="Q7" i="10"/>
  <c r="P7" i="10"/>
  <c r="S8" i="10"/>
  <c r="Q6" i="10"/>
  <c r="T7" i="10"/>
  <c r="O6" i="10"/>
  <c r="P5" i="10"/>
  <c r="T8" i="10"/>
  <c r="S6" i="10"/>
  <c r="N8" i="10"/>
  <c r="U7" i="10"/>
  <c r="U13" i="11"/>
  <c r="M13" i="11"/>
  <c r="N12" i="11"/>
  <c r="O11" i="11"/>
  <c r="P10" i="11"/>
  <c r="S13" i="11"/>
  <c r="U11" i="11"/>
  <c r="M11" i="11"/>
  <c r="N10" i="11"/>
  <c r="N13" i="11"/>
  <c r="T13" i="11"/>
  <c r="U12" i="11"/>
  <c r="M12" i="11"/>
  <c r="N11" i="11"/>
  <c r="O10" i="11"/>
  <c r="T12" i="11"/>
  <c r="O12" i="11"/>
  <c r="R13" i="11"/>
  <c r="S12" i="11"/>
  <c r="T11" i="11"/>
  <c r="U10" i="11"/>
  <c r="M10" i="11"/>
  <c r="P13" i="11"/>
  <c r="R11" i="11"/>
  <c r="P11" i="11"/>
  <c r="Q10" i="11"/>
  <c r="Q13" i="11"/>
  <c r="R12" i="11"/>
  <c r="S11" i="11"/>
  <c r="T10" i="11"/>
  <c r="Q12" i="11"/>
  <c r="S10" i="11"/>
  <c r="O13" i="11"/>
  <c r="P12" i="11"/>
  <c r="Q11" i="11"/>
  <c r="R10" i="11"/>
  <c r="R8" i="11"/>
  <c r="S7" i="11"/>
  <c r="T6" i="11"/>
  <c r="U5" i="11"/>
  <c r="M5" i="11"/>
  <c r="Q8" i="11"/>
  <c r="R7" i="11"/>
  <c r="S6" i="11"/>
  <c r="T5" i="11"/>
  <c r="S8" i="11"/>
  <c r="N5" i="11"/>
  <c r="P8" i="11"/>
  <c r="Q7" i="11"/>
  <c r="R6" i="11"/>
  <c r="S5" i="11"/>
  <c r="N7" i="11"/>
  <c r="U7" i="11"/>
  <c r="N6" i="11"/>
  <c r="M6" i="11"/>
  <c r="O8" i="11"/>
  <c r="P7" i="11"/>
  <c r="Q6" i="11"/>
  <c r="R5" i="11"/>
  <c r="M8" i="11"/>
  <c r="P5" i="11"/>
  <c r="T8" i="11"/>
  <c r="O5" i="11"/>
  <c r="T7" i="11"/>
  <c r="N8" i="11"/>
  <c r="O7" i="11"/>
  <c r="P6" i="11"/>
  <c r="Q5" i="11"/>
  <c r="U8" i="11"/>
  <c r="O6" i="11"/>
  <c r="M7" i="11"/>
  <c r="U6" i="11"/>
  <c r="S26" i="9"/>
  <c r="M27" i="9"/>
  <c r="S27" i="9"/>
  <c r="O27" i="9"/>
  <c r="Q27" i="9"/>
  <c r="T13" i="9"/>
  <c r="Q13" i="9"/>
  <c r="R11" i="9"/>
  <c r="S12" i="9"/>
  <c r="P11" i="9"/>
  <c r="U35" i="9"/>
  <c r="M36" i="9"/>
  <c r="N36" i="9"/>
  <c r="Q37" i="9"/>
  <c r="M17" i="9"/>
  <c r="T16" i="9"/>
  <c r="U16" i="9"/>
  <c r="N18" i="9"/>
  <c r="N11" i="9"/>
  <c r="N12" i="9"/>
  <c r="P10" i="9"/>
  <c r="R10" i="9"/>
  <c r="N15" i="9"/>
  <c r="N37" i="9"/>
  <c r="Q38" i="9"/>
  <c r="R38" i="9"/>
  <c r="R36" i="9"/>
  <c r="U38" i="9"/>
  <c r="P18" i="9"/>
  <c r="M15" i="9"/>
  <c r="Q16" i="9"/>
  <c r="U18" i="9"/>
  <c r="T25" i="9"/>
  <c r="M26" i="9"/>
  <c r="R26" i="9"/>
  <c r="O26" i="9"/>
  <c r="Q26" i="9"/>
  <c r="N10" i="9"/>
  <c r="Q12" i="9"/>
  <c r="S13" i="9"/>
  <c r="O12" i="9"/>
  <c r="U17" i="9"/>
  <c r="S38" i="9"/>
  <c r="T38" i="9"/>
  <c r="T35" i="9"/>
  <c r="Q35" i="9"/>
  <c r="O16" i="9"/>
  <c r="O15" i="9"/>
  <c r="S15" i="9"/>
  <c r="P17" i="9"/>
  <c r="R27" i="9"/>
  <c r="M28" i="9"/>
  <c r="S28" i="9"/>
  <c r="O28" i="9"/>
  <c r="U12" i="9"/>
  <c r="M13" i="9"/>
  <c r="S11" i="9"/>
  <c r="P12" i="9"/>
  <c r="U13" i="9"/>
  <c r="O36" i="9"/>
  <c r="R37" i="9"/>
  <c r="S37" i="9"/>
  <c r="R18" i="9"/>
  <c r="Q17" i="9"/>
  <c r="Q18" i="9"/>
  <c r="R23" i="9"/>
  <c r="S23" i="9"/>
  <c r="P22" i="9"/>
  <c r="O21" i="9"/>
  <c r="N20" i="9"/>
  <c r="U22" i="9"/>
  <c r="O20" i="9"/>
  <c r="P23" i="9"/>
  <c r="O22" i="9"/>
  <c r="N21" i="9"/>
  <c r="Q20" i="9"/>
  <c r="O23" i="9"/>
  <c r="N22" i="9"/>
  <c r="M21" i="9"/>
  <c r="T23" i="9"/>
  <c r="Q22" i="9"/>
  <c r="P21" i="9"/>
  <c r="N23" i="9"/>
  <c r="M22" i="9"/>
  <c r="S20" i="9"/>
  <c r="M23" i="9"/>
  <c r="U21" i="9"/>
  <c r="R20" i="9"/>
  <c r="R21" i="9"/>
  <c r="U23" i="9"/>
  <c r="T22" i="9"/>
  <c r="Q21" i="9"/>
  <c r="P20" i="9"/>
  <c r="R22" i="9"/>
  <c r="Q23" i="9"/>
  <c r="M20" i="9"/>
  <c r="U20" i="9"/>
  <c r="T21" i="9"/>
  <c r="S22" i="9"/>
  <c r="T20" i="9"/>
  <c r="S21" i="9"/>
  <c r="O5" i="9"/>
  <c r="N5" i="9"/>
  <c r="S6" i="9"/>
  <c r="U8" i="9"/>
  <c r="R5" i="9"/>
  <c r="T7" i="9"/>
  <c r="R8" i="9"/>
  <c r="T5" i="9"/>
  <c r="M8" i="9"/>
  <c r="N8" i="9"/>
  <c r="Q6" i="9"/>
  <c r="S7" i="9"/>
  <c r="P8" i="9"/>
  <c r="N7" i="9"/>
  <c r="P6" i="9"/>
  <c r="T6" i="9"/>
  <c r="R6" i="9"/>
  <c r="O6" i="9"/>
  <c r="T8" i="9"/>
  <c r="S8" i="9"/>
  <c r="U5" i="9"/>
  <c r="P7" i="9"/>
  <c r="P5" i="9"/>
  <c r="U7" i="9"/>
  <c r="M5" i="9"/>
  <c r="Q7" i="9"/>
  <c r="M7" i="9"/>
  <c r="U6" i="9"/>
  <c r="Q8" i="9"/>
  <c r="O7" i="9"/>
  <c r="S5" i="9"/>
  <c r="N6" i="9"/>
  <c r="M6" i="9"/>
  <c r="R7" i="9"/>
  <c r="Q5" i="9"/>
  <c r="O8" i="9"/>
  <c r="Q33" i="9"/>
  <c r="P33" i="9"/>
  <c r="P32" i="9"/>
  <c r="P31" i="9"/>
  <c r="P30" i="9"/>
  <c r="O33" i="9"/>
  <c r="O32" i="9"/>
  <c r="O31" i="9"/>
  <c r="O30" i="9"/>
  <c r="N33" i="9"/>
  <c r="N32" i="9"/>
  <c r="N31" i="9"/>
  <c r="N30" i="9"/>
  <c r="T33" i="9"/>
  <c r="T32" i="9"/>
  <c r="T31" i="9"/>
  <c r="S30" i="9"/>
  <c r="R33" i="9"/>
  <c r="Q32" i="9"/>
  <c r="Q31" i="9"/>
  <c r="Q30" i="9"/>
  <c r="M33" i="9"/>
  <c r="M32" i="9"/>
  <c r="M31" i="9"/>
  <c r="M30" i="9"/>
  <c r="U33" i="9"/>
  <c r="U32" i="9"/>
  <c r="U31" i="9"/>
  <c r="U30" i="9"/>
  <c r="S33" i="9"/>
  <c r="S32" i="9"/>
  <c r="R31" i="9"/>
  <c r="R30" i="9"/>
  <c r="T30" i="9"/>
  <c r="S31" i="9"/>
  <c r="R32" i="9"/>
  <c r="C308" i="6" a="1"/>
  <c r="I308" i="6" s="1"/>
  <c r="N374" i="6" l="1" a="1"/>
  <c r="V375" i="6" s="1"/>
  <c r="M15" i="11" a="1"/>
  <c r="M18" i="11" s="1"/>
  <c r="M65" i="10" a="1"/>
  <c r="M65" i="10" s="1"/>
  <c r="M40" i="9" a="1"/>
  <c r="S43" i="9" s="1"/>
  <c r="Q17" i="11"/>
  <c r="P16" i="11"/>
  <c r="Q16" i="11"/>
  <c r="R16" i="11"/>
  <c r="T17" i="11"/>
  <c r="U16" i="11"/>
  <c r="U18" i="11"/>
  <c r="P17" i="11"/>
  <c r="S18" i="11"/>
  <c r="T18" i="11"/>
  <c r="R17" i="11"/>
  <c r="T16" i="11"/>
  <c r="O15" i="11"/>
  <c r="N16" i="11"/>
  <c r="O16" i="11"/>
  <c r="S15" i="11"/>
  <c r="N18" i="11"/>
  <c r="F311" i="6"/>
  <c r="E311" i="6"/>
  <c r="E310" i="6"/>
  <c r="D310" i="6"/>
  <c r="D309" i="6"/>
  <c r="C309" i="6"/>
  <c r="C308" i="6"/>
  <c r="J310" i="6"/>
  <c r="H309" i="6"/>
  <c r="G308" i="6"/>
  <c r="D311" i="6"/>
  <c r="C310" i="6"/>
  <c r="J308" i="6"/>
  <c r="C311" i="6"/>
  <c r="J309" i="6"/>
  <c r="H308" i="6"/>
  <c r="J311" i="6"/>
  <c r="H310" i="6"/>
  <c r="G309" i="6"/>
  <c r="F308" i="6"/>
  <c r="H311" i="6"/>
  <c r="G310" i="6"/>
  <c r="F309" i="6"/>
  <c r="E308" i="6"/>
  <c r="G311" i="6"/>
  <c r="F310" i="6"/>
  <c r="E309" i="6"/>
  <c r="D308" i="6"/>
  <c r="I311" i="6"/>
  <c r="I310" i="6"/>
  <c r="I309" i="6"/>
  <c r="R374" i="6" l="1"/>
  <c r="T376" i="6"/>
  <c r="T374" i="6"/>
  <c r="P377" i="6"/>
  <c r="N375" i="6"/>
  <c r="V377" i="6"/>
  <c r="Q377" i="6"/>
  <c r="O377" i="6"/>
  <c r="O376" i="6"/>
  <c r="N377" i="6"/>
  <c r="S375" i="6"/>
  <c r="U374" i="6"/>
  <c r="Q375" i="6"/>
  <c r="U377" i="6"/>
  <c r="O374" i="6"/>
  <c r="R377" i="6"/>
  <c r="V376" i="6"/>
  <c r="P375" i="6"/>
  <c r="P376" i="6"/>
  <c r="U375" i="6"/>
  <c r="N376" i="6"/>
  <c r="T377" i="6"/>
  <c r="T375" i="6"/>
  <c r="S376" i="6"/>
  <c r="R375" i="6"/>
  <c r="S377" i="6"/>
  <c r="Q376" i="6"/>
  <c r="P374" i="6"/>
  <c r="O375" i="6"/>
  <c r="V374" i="6"/>
  <c r="R376" i="6"/>
  <c r="Q374" i="6"/>
  <c r="U376" i="6"/>
  <c r="S374" i="6"/>
  <c r="N374" i="6"/>
  <c r="S17" i="11"/>
  <c r="M15" i="11"/>
  <c r="Q15" i="11"/>
  <c r="N15" i="11"/>
  <c r="Q18" i="11"/>
  <c r="O18" i="11"/>
  <c r="N17" i="11"/>
  <c r="R18" i="11"/>
  <c r="U17" i="11"/>
  <c r="R15" i="11"/>
  <c r="P18" i="11"/>
  <c r="M16" i="11"/>
  <c r="U15" i="11"/>
  <c r="O17" i="11"/>
  <c r="P15" i="11"/>
  <c r="M17" i="11"/>
  <c r="S16" i="11"/>
  <c r="T15" i="11"/>
  <c r="M66" i="10"/>
  <c r="O67" i="10"/>
  <c r="M67" i="10"/>
  <c r="T66" i="10"/>
  <c r="O66" i="10"/>
  <c r="Q66" i="10"/>
  <c r="O68" i="10"/>
  <c r="N66" i="10"/>
  <c r="U67" i="10"/>
  <c r="N68" i="10"/>
  <c r="P65" i="10"/>
  <c r="N67" i="10"/>
  <c r="Q68" i="10"/>
  <c r="P67" i="10"/>
  <c r="R68" i="10"/>
  <c r="T65" i="10"/>
  <c r="T67" i="10"/>
  <c r="R66" i="10"/>
  <c r="R67" i="10"/>
  <c r="M68" i="10"/>
  <c r="U68" i="10"/>
  <c r="S67" i="10"/>
  <c r="P68" i="10"/>
  <c r="O65" i="10"/>
  <c r="S65" i="10"/>
  <c r="S68" i="10"/>
  <c r="Q65" i="10"/>
  <c r="R65" i="10"/>
  <c r="T68" i="10"/>
  <c r="N65" i="10"/>
  <c r="Q67" i="10"/>
  <c r="U65" i="10"/>
  <c r="U66" i="10"/>
  <c r="P66" i="10"/>
  <c r="S66" i="10"/>
  <c r="U41" i="9"/>
  <c r="U40" i="9"/>
  <c r="T40" i="9"/>
  <c r="Q43" i="9"/>
  <c r="Q42" i="9"/>
  <c r="O41" i="9"/>
  <c r="M41" i="9"/>
  <c r="U43" i="9"/>
  <c r="P43" i="9"/>
  <c r="M40" i="9"/>
  <c r="M43" i="9"/>
  <c r="R43" i="9"/>
  <c r="R41" i="9"/>
  <c r="R42" i="9"/>
  <c r="O42" i="9"/>
  <c r="T43" i="9"/>
  <c r="N41" i="9"/>
  <c r="R40" i="9"/>
  <c r="N40" i="9"/>
  <c r="Q41" i="9"/>
  <c r="O40" i="9"/>
  <c r="N43" i="9"/>
  <c r="P40" i="9"/>
  <c r="O43" i="9"/>
  <c r="P42" i="9"/>
  <c r="T41" i="9"/>
  <c r="S42" i="9"/>
  <c r="U42" i="9"/>
  <c r="N42" i="9"/>
  <c r="M42" i="9"/>
  <c r="S40" i="9"/>
  <c r="S41" i="9"/>
  <c r="Q40" i="9"/>
  <c r="P41" i="9"/>
  <c r="T42" i="9"/>
  <c r="C303" i="6" a="1"/>
  <c r="C306" i="6" s="1"/>
  <c r="I303" i="6" l="1"/>
  <c r="J303" i="6"/>
  <c r="J304" i="6"/>
  <c r="D305" i="6"/>
  <c r="D306" i="6"/>
  <c r="E306" i="6"/>
  <c r="C303" i="6"/>
  <c r="D304" i="6"/>
  <c r="E305" i="6"/>
  <c r="F306" i="6"/>
  <c r="D303" i="6"/>
  <c r="E304" i="6"/>
  <c r="F305" i="6"/>
  <c r="G306" i="6"/>
  <c r="E303" i="6"/>
  <c r="F304" i="6"/>
  <c r="G305" i="6"/>
  <c r="H306" i="6"/>
  <c r="F303" i="6"/>
  <c r="G304" i="6"/>
  <c r="H305" i="6"/>
  <c r="I306" i="6"/>
  <c r="G303" i="6"/>
  <c r="H304" i="6"/>
  <c r="I305" i="6"/>
  <c r="J306" i="6"/>
  <c r="H303" i="6"/>
  <c r="I304" i="6"/>
  <c r="J305" i="6"/>
  <c r="C304" i="6"/>
  <c r="C305" i="6"/>
  <c r="C220" i="6" a="1"/>
  <c r="E220" i="6" s="1"/>
  <c r="D220" i="6" l="1"/>
  <c r="C220" i="6"/>
  <c r="D221" i="6"/>
  <c r="C221" i="6"/>
  <c r="D223" i="6"/>
  <c r="C223" i="6"/>
  <c r="J223" i="6"/>
  <c r="J221" i="6"/>
  <c r="J222" i="6"/>
  <c r="D222" i="6"/>
  <c r="C222" i="6"/>
  <c r="J220" i="6"/>
  <c r="I223" i="6"/>
  <c r="I222" i="6"/>
  <c r="I221" i="6"/>
  <c r="I220" i="6"/>
  <c r="H223" i="6"/>
  <c r="H222" i="6"/>
  <c r="H221" i="6"/>
  <c r="H220" i="6"/>
  <c r="G223" i="6"/>
  <c r="G222" i="6"/>
  <c r="G221" i="6"/>
  <c r="G220" i="6"/>
  <c r="F223" i="6"/>
  <c r="F222" i="6"/>
  <c r="F221" i="6"/>
  <c r="F220" i="6"/>
  <c r="E223" i="6"/>
  <c r="E222" i="6"/>
  <c r="E221" i="6"/>
  <c r="C2" i="6" a="1"/>
  <c r="I2" i="6" s="1"/>
  <c r="J2" i="6" l="1"/>
  <c r="C2" i="6"/>
  <c r="E2" i="6"/>
  <c r="K2" i="6"/>
  <c r="H2" i="6"/>
  <c r="G2" i="6"/>
  <c r="F2" i="6"/>
  <c r="D2" i="6"/>
  <c r="C389" i="6" l="1" a="1"/>
  <c r="C389" i="6" s="1"/>
  <c r="C368" i="6" a="1"/>
  <c r="F368" i="6" s="1"/>
  <c r="B389" i="6" a="1"/>
  <c r="B389" i="6" s="1"/>
  <c r="B368" i="6" a="1"/>
  <c r="B369" i="6" s="1"/>
  <c r="B220" i="6" a="1"/>
  <c r="B220" i="6" s="1"/>
  <c r="C415" i="6" a="1"/>
  <c r="E415" i="6" s="1"/>
  <c r="C241" i="6" a="1"/>
  <c r="J241" i="6" s="1"/>
  <c r="C410" i="6" a="1"/>
  <c r="I413" i="6" s="1"/>
  <c r="B410" i="6" a="1"/>
  <c r="B410" i="6" s="1"/>
  <c r="B241" i="6" a="1"/>
  <c r="B244" i="6" s="1"/>
  <c r="C21" i="6" a="1"/>
  <c r="C21" i="6" s="1"/>
  <c r="B21" i="6" a="1"/>
  <c r="B23" i="6" s="1"/>
  <c r="C149" i="6" a="1"/>
  <c r="D149" i="6" s="1"/>
  <c r="C154" i="6" a="1"/>
  <c r="E154" i="6" s="1"/>
  <c r="B154" i="6" a="1"/>
  <c r="B154" i="6" s="1"/>
  <c r="B149" i="6" a="1"/>
  <c r="B149" i="6" s="1"/>
  <c r="C16" i="6" a="1"/>
  <c r="E16" i="6" s="1"/>
  <c r="B16" i="6" a="1"/>
  <c r="B16" i="6" s="1"/>
  <c r="J369" i="6" l="1"/>
  <c r="C369" i="6"/>
  <c r="J368" i="6"/>
  <c r="B221" i="6"/>
  <c r="B222" i="6"/>
  <c r="J371" i="6"/>
  <c r="B223" i="6"/>
  <c r="C371" i="6"/>
  <c r="J370" i="6"/>
  <c r="E368" i="6"/>
  <c r="D371" i="6"/>
  <c r="D369" i="6"/>
  <c r="B390" i="6"/>
  <c r="E370" i="6"/>
  <c r="B391" i="6"/>
  <c r="D370" i="6"/>
  <c r="D368" i="6"/>
  <c r="B392" i="6"/>
  <c r="C370" i="6"/>
  <c r="C368" i="6"/>
  <c r="E371" i="6"/>
  <c r="E369" i="6"/>
  <c r="J392" i="6"/>
  <c r="J390" i="6"/>
  <c r="I392" i="6"/>
  <c r="I391" i="6"/>
  <c r="I390" i="6"/>
  <c r="I389" i="6"/>
  <c r="H392" i="6"/>
  <c r="H391" i="6"/>
  <c r="H390" i="6"/>
  <c r="H389" i="6"/>
  <c r="G392" i="6"/>
  <c r="G391" i="6"/>
  <c r="G390" i="6"/>
  <c r="G389" i="6"/>
  <c r="F392" i="6"/>
  <c r="F391" i="6"/>
  <c r="F390" i="6"/>
  <c r="F389" i="6"/>
  <c r="J391" i="6"/>
  <c r="J389" i="6"/>
  <c r="E392" i="6"/>
  <c r="E391" i="6"/>
  <c r="E390" i="6"/>
  <c r="E389" i="6"/>
  <c r="D392" i="6"/>
  <c r="D391" i="6"/>
  <c r="D390" i="6"/>
  <c r="D389" i="6"/>
  <c r="C392" i="6"/>
  <c r="C391" i="6"/>
  <c r="C390" i="6"/>
  <c r="I371" i="6"/>
  <c r="I370" i="6"/>
  <c r="I369" i="6"/>
  <c r="I368" i="6"/>
  <c r="H371" i="6"/>
  <c r="H370" i="6"/>
  <c r="H369" i="6"/>
  <c r="H368" i="6"/>
  <c r="G371" i="6"/>
  <c r="G370" i="6"/>
  <c r="G369" i="6"/>
  <c r="G368" i="6"/>
  <c r="F371" i="6"/>
  <c r="F370" i="6"/>
  <c r="F369" i="6"/>
  <c r="B368" i="6"/>
  <c r="B370" i="6"/>
  <c r="B371" i="6"/>
  <c r="B412" i="6"/>
  <c r="I418" i="6"/>
  <c r="I417" i="6"/>
  <c r="I416" i="6"/>
  <c r="I415" i="6"/>
  <c r="H418" i="6"/>
  <c r="H417" i="6"/>
  <c r="H416" i="6"/>
  <c r="H415" i="6"/>
  <c r="D418" i="6"/>
  <c r="D417" i="6"/>
  <c r="D416" i="6"/>
  <c r="D415" i="6"/>
  <c r="C418" i="6"/>
  <c r="C417" i="6"/>
  <c r="C416" i="6"/>
  <c r="C415" i="6"/>
  <c r="J418" i="6"/>
  <c r="J417" i="6"/>
  <c r="J416" i="6"/>
  <c r="J415" i="6"/>
  <c r="G418" i="6"/>
  <c r="G417" i="6"/>
  <c r="G416" i="6"/>
  <c r="G415" i="6"/>
  <c r="F418" i="6"/>
  <c r="F417" i="6"/>
  <c r="F416" i="6"/>
  <c r="F415" i="6"/>
  <c r="E418" i="6"/>
  <c r="E417" i="6"/>
  <c r="E416" i="6"/>
  <c r="B411" i="6"/>
  <c r="B413" i="6"/>
  <c r="C16" i="6"/>
  <c r="I244" i="6"/>
  <c r="I243" i="6"/>
  <c r="I242" i="6"/>
  <c r="I241" i="6"/>
  <c r="H244" i="6"/>
  <c r="H243" i="6"/>
  <c r="H242" i="6"/>
  <c r="H241" i="6"/>
  <c r="G244" i="6"/>
  <c r="G243" i="6"/>
  <c r="G242" i="6"/>
  <c r="G241" i="6"/>
  <c r="F244" i="6"/>
  <c r="F243" i="6"/>
  <c r="F242" i="6"/>
  <c r="F241" i="6"/>
  <c r="E244" i="6"/>
  <c r="E243" i="6"/>
  <c r="E242" i="6"/>
  <c r="E241" i="6"/>
  <c r="D244" i="6"/>
  <c r="D243" i="6"/>
  <c r="D242" i="6"/>
  <c r="D241" i="6"/>
  <c r="C244" i="6"/>
  <c r="C243" i="6"/>
  <c r="C242" i="6"/>
  <c r="C241" i="6"/>
  <c r="J244" i="6"/>
  <c r="J243" i="6"/>
  <c r="J242" i="6"/>
  <c r="C410" i="6"/>
  <c r="D410" i="6"/>
  <c r="D411" i="6"/>
  <c r="D412" i="6"/>
  <c r="D413" i="6"/>
  <c r="E410" i="6"/>
  <c r="E411" i="6"/>
  <c r="E412" i="6"/>
  <c r="E413" i="6"/>
  <c r="F410" i="6"/>
  <c r="F411" i="6"/>
  <c r="F412" i="6"/>
  <c r="F413" i="6"/>
  <c r="J412" i="6"/>
  <c r="C413" i="6"/>
  <c r="G410" i="6"/>
  <c r="G411" i="6"/>
  <c r="G412" i="6"/>
  <c r="G413" i="6"/>
  <c r="J411" i="6"/>
  <c r="C412" i="6"/>
  <c r="H410" i="6"/>
  <c r="H411" i="6"/>
  <c r="H412" i="6"/>
  <c r="H413" i="6"/>
  <c r="J410" i="6"/>
  <c r="J413" i="6"/>
  <c r="C411" i="6"/>
  <c r="I410" i="6"/>
  <c r="I411" i="6"/>
  <c r="I412" i="6"/>
  <c r="B241" i="6"/>
  <c r="B242" i="6"/>
  <c r="B243" i="6"/>
  <c r="B24" i="6"/>
  <c r="J24" i="6"/>
  <c r="J21" i="6"/>
  <c r="C154" i="6"/>
  <c r="I21" i="6"/>
  <c r="I23" i="6"/>
  <c r="B21" i="6"/>
  <c r="J22" i="6"/>
  <c r="B22" i="6"/>
  <c r="I22" i="6"/>
  <c r="D156" i="6"/>
  <c r="H22" i="6"/>
  <c r="I24" i="6"/>
  <c r="H21" i="6"/>
  <c r="J23" i="6"/>
  <c r="G21" i="6"/>
  <c r="G22" i="6"/>
  <c r="E24" i="6"/>
  <c r="E23" i="6"/>
  <c r="E22" i="6"/>
  <c r="E21" i="6"/>
  <c r="H24" i="6"/>
  <c r="H23" i="6"/>
  <c r="G24" i="6"/>
  <c r="F24" i="6"/>
  <c r="F22" i="6"/>
  <c r="D24" i="6"/>
  <c r="D23" i="6"/>
  <c r="D22" i="6"/>
  <c r="D21" i="6"/>
  <c r="G23" i="6"/>
  <c r="F23" i="6"/>
  <c r="F21" i="6"/>
  <c r="C24" i="6"/>
  <c r="C23" i="6"/>
  <c r="C22" i="6"/>
  <c r="B150" i="6"/>
  <c r="B151" i="6"/>
  <c r="B155" i="6"/>
  <c r="B152" i="6"/>
  <c r="B156" i="6"/>
  <c r="B157" i="6"/>
  <c r="J156" i="6"/>
  <c r="C156" i="6"/>
  <c r="J155" i="6"/>
  <c r="D155" i="6"/>
  <c r="J157" i="6"/>
  <c r="C155" i="6"/>
  <c r="D157" i="6"/>
  <c r="J154" i="6"/>
  <c r="C157" i="6"/>
  <c r="D154" i="6"/>
  <c r="C152" i="6"/>
  <c r="C151" i="6"/>
  <c r="C150" i="6"/>
  <c r="C149" i="6"/>
  <c r="J152" i="6"/>
  <c r="J151" i="6"/>
  <c r="J150" i="6"/>
  <c r="J149" i="6"/>
  <c r="I152" i="6"/>
  <c r="I149" i="6"/>
  <c r="H151" i="6"/>
  <c r="H149" i="6"/>
  <c r="G152" i="6"/>
  <c r="E152" i="6"/>
  <c r="E150" i="6"/>
  <c r="E149" i="6"/>
  <c r="I151" i="6"/>
  <c r="I150" i="6"/>
  <c r="H152" i="6"/>
  <c r="H150" i="6"/>
  <c r="G151" i="6"/>
  <c r="G150" i="6"/>
  <c r="G149" i="6"/>
  <c r="F152" i="6"/>
  <c r="F151" i="6"/>
  <c r="F150" i="6"/>
  <c r="F149" i="6"/>
  <c r="E151" i="6"/>
  <c r="D152" i="6"/>
  <c r="D151" i="6"/>
  <c r="D150" i="6"/>
  <c r="I157" i="6"/>
  <c r="I156" i="6"/>
  <c r="I155" i="6"/>
  <c r="I154" i="6"/>
  <c r="H157" i="6"/>
  <c r="H156" i="6"/>
  <c r="H155" i="6"/>
  <c r="H154" i="6"/>
  <c r="G157" i="6"/>
  <c r="G156" i="6"/>
  <c r="G155" i="6"/>
  <c r="G154" i="6"/>
  <c r="F157" i="6"/>
  <c r="F156" i="6"/>
  <c r="F155" i="6"/>
  <c r="F154" i="6"/>
  <c r="E157" i="6"/>
  <c r="E156" i="6"/>
  <c r="E155" i="6"/>
  <c r="C19" i="6"/>
  <c r="J18" i="6"/>
  <c r="D16" i="6"/>
  <c r="D18" i="6"/>
  <c r="C18" i="6"/>
  <c r="J17" i="6"/>
  <c r="D17" i="6"/>
  <c r="J19" i="6"/>
  <c r="C17" i="6"/>
  <c r="D19" i="6"/>
  <c r="J16" i="6"/>
  <c r="I19" i="6"/>
  <c r="I18" i="6"/>
  <c r="I17" i="6"/>
  <c r="I16" i="6"/>
  <c r="H19" i="6"/>
  <c r="H18" i="6"/>
  <c r="H17" i="6"/>
  <c r="H16" i="6"/>
  <c r="G19" i="6"/>
  <c r="G18" i="6"/>
  <c r="G17" i="6"/>
  <c r="G16" i="6"/>
  <c r="F19" i="6"/>
  <c r="F18" i="6"/>
  <c r="F17" i="6"/>
  <c r="F16" i="6"/>
  <c r="E19" i="6"/>
  <c r="E18" i="6"/>
  <c r="E17" i="6"/>
  <c r="B17" i="6"/>
  <c r="B18" i="6"/>
  <c r="B19" i="6"/>
  <c r="C363" i="6" a="1"/>
  <c r="G366" i="6" s="1"/>
  <c r="B363" i="6" a="1"/>
  <c r="C358" i="6" a="1"/>
  <c r="H360" i="6" s="1"/>
  <c r="B358" i="6" a="1"/>
  <c r="B361" i="6" s="1"/>
  <c r="C313" i="6" a="1"/>
  <c r="I314" i="6" s="1"/>
  <c r="B313" i="6" a="1"/>
  <c r="C384" i="6" a="1"/>
  <c r="I387" i="6" s="1"/>
  <c r="B384" i="6" a="1"/>
  <c r="B386" i="6" s="1"/>
  <c r="C379" i="6" a="1"/>
  <c r="G380" i="6" s="1"/>
  <c r="B379" i="6" a="1"/>
  <c r="C277" i="6" a="1"/>
  <c r="F280" i="6" s="1"/>
  <c r="B277" i="6" a="1"/>
  <c r="B280" i="6" s="1"/>
  <c r="C272" i="6" a="1"/>
  <c r="F275" i="6" s="1"/>
  <c r="B272" i="6" a="1"/>
  <c r="C353" i="6" a="1"/>
  <c r="D355" i="6" s="1"/>
  <c r="B353" i="6" a="1"/>
  <c r="B353" i="6" s="1"/>
  <c r="C348" i="6" a="1"/>
  <c r="C351" i="6" s="1"/>
  <c r="B348" i="6" a="1"/>
  <c r="B351" i="6" s="1"/>
  <c r="C343" i="6" a="1"/>
  <c r="G345" i="6" s="1"/>
  <c r="B343" i="6" a="1"/>
  <c r="C338" i="6" a="1"/>
  <c r="I341" i="6" s="1"/>
  <c r="B338" i="6" a="1"/>
  <c r="C333" i="6" a="1"/>
  <c r="I336" i="6" s="1"/>
  <c r="B333" i="6" a="1"/>
  <c r="C328" i="6" a="1"/>
  <c r="F331" i="6" s="1"/>
  <c r="B328" i="6" a="1"/>
  <c r="B330" i="6" s="1"/>
  <c r="C323" i="6" a="1"/>
  <c r="J326" i="6" s="1"/>
  <c r="B323" i="6" a="1"/>
  <c r="B323" i="6" s="1"/>
  <c r="C318" i="6" a="1"/>
  <c r="I321" i="6" s="1"/>
  <c r="B318" i="6" a="1"/>
  <c r="B308" i="6" a="1"/>
  <c r="B311" i="6" s="1"/>
  <c r="B303" i="6" a="1"/>
  <c r="B304" i="6" s="1"/>
  <c r="C298" i="6" a="1"/>
  <c r="D300" i="6" s="1"/>
  <c r="B298" i="6" a="1"/>
  <c r="C293" i="6" a="1"/>
  <c r="B293" i="6" a="1"/>
  <c r="C288" i="6" a="1"/>
  <c r="H290" i="6" s="1"/>
  <c r="B288" i="6" a="1"/>
  <c r="B290" i="6" s="1"/>
  <c r="B283" i="6" a="1"/>
  <c r="C215" i="6" a="1"/>
  <c r="E217" i="6" s="1"/>
  <c r="B215" i="6" a="1"/>
  <c r="B216" i="6" s="1"/>
  <c r="C267" i="6" a="1"/>
  <c r="E270" i="6" s="1"/>
  <c r="B267" i="6" a="1"/>
  <c r="C262" i="6" a="1"/>
  <c r="C265" i="6" s="1"/>
  <c r="B262" i="6" a="1"/>
  <c r="C257" i="6" a="1"/>
  <c r="H260" i="6" s="1"/>
  <c r="B257" i="6" a="1"/>
  <c r="B258" i="6" s="1"/>
  <c r="C252" i="6" a="1"/>
  <c r="H253" i="6" s="1"/>
  <c r="B252" i="6" a="1"/>
  <c r="B255" i="6" s="1"/>
  <c r="C247" i="6" a="1"/>
  <c r="F249" i="6" s="1"/>
  <c r="B247" i="6" a="1"/>
  <c r="C231" i="6" a="1"/>
  <c r="G234" i="6" s="1"/>
  <c r="B231" i="6" a="1"/>
  <c r="C400" i="6" a="1"/>
  <c r="D402" i="6" s="1"/>
  <c r="B400" i="6" a="1"/>
  <c r="B402" i="6" s="1"/>
  <c r="B415" i="6" a="1"/>
  <c r="C210" i="6" a="1"/>
  <c r="D213" i="6" s="1"/>
  <c r="B210" i="6" a="1"/>
  <c r="B210" i="6" s="1"/>
  <c r="C236" i="6" a="1"/>
  <c r="I239" i="6" s="1"/>
  <c r="B236" i="6" a="1"/>
  <c r="C226" i="6" a="1"/>
  <c r="I227" i="6" s="1"/>
  <c r="B226" i="6" a="1"/>
  <c r="C205" i="6" a="1"/>
  <c r="D206" i="6" s="1"/>
  <c r="B205" i="6" a="1"/>
  <c r="B206" i="6" s="1"/>
  <c r="C394" i="6" a="1"/>
  <c r="J395" i="6" s="1"/>
  <c r="B394" i="6" a="1"/>
  <c r="C405" i="6" a="1"/>
  <c r="D408" i="6" s="1"/>
  <c r="B405" i="6" a="1"/>
  <c r="B407" i="6" s="1"/>
  <c r="C199" i="6" a="1"/>
  <c r="G199" i="6" s="1"/>
  <c r="B199" i="6" a="1"/>
  <c r="C184" i="6" a="1"/>
  <c r="F187" i="6" s="1"/>
  <c r="B184" i="6" a="1"/>
  <c r="B186" i="6" s="1"/>
  <c r="C119" i="6" a="1"/>
  <c r="D121" i="6" s="1"/>
  <c r="B119" i="6" a="1"/>
  <c r="C169" i="6" a="1"/>
  <c r="I170" i="6" s="1"/>
  <c r="B169" i="6" a="1"/>
  <c r="B170" i="6" s="1"/>
  <c r="C179" i="6" a="1"/>
  <c r="F179" i="6" s="1"/>
  <c r="B179" i="6" a="1"/>
  <c r="C174" i="6" a="1"/>
  <c r="J176" i="6" s="1"/>
  <c r="B174" i="6" a="1"/>
  <c r="C159" i="6" a="1"/>
  <c r="G161" i="6" s="1"/>
  <c r="B159" i="6" a="1"/>
  <c r="C144" i="6" a="1"/>
  <c r="H146" i="6" s="1"/>
  <c r="B144" i="6" a="1"/>
  <c r="C164" i="6" a="1"/>
  <c r="D166" i="6" s="1"/>
  <c r="B164" i="6" a="1"/>
  <c r="B167" i="6" s="1"/>
  <c r="C139" i="6" a="1"/>
  <c r="J139" i="6" s="1"/>
  <c r="B139" i="6" a="1"/>
  <c r="B142" i="6" s="1"/>
  <c r="C129" i="6" a="1"/>
  <c r="F129" i="6" s="1"/>
  <c r="B129" i="6" a="1"/>
  <c r="B129" i="6" s="1"/>
  <c r="C134" i="6" a="1"/>
  <c r="H136" i="6" s="1"/>
  <c r="B134" i="6" a="1"/>
  <c r="C189" i="6" a="1"/>
  <c r="J191" i="6" s="1"/>
  <c r="B189" i="6" a="1"/>
  <c r="B192" i="6" s="1"/>
  <c r="C124" i="6" a="1"/>
  <c r="E126" i="6" s="1"/>
  <c r="B124" i="6" a="1"/>
  <c r="B124" i="6" s="1"/>
  <c r="C194" i="6" a="1"/>
  <c r="F196" i="6" s="1"/>
  <c r="B194" i="6" a="1"/>
  <c r="C97" i="6" a="1"/>
  <c r="E100" i="6" s="1"/>
  <c r="B97" i="6" a="1"/>
  <c r="C92" i="6" a="1"/>
  <c r="F94" i="6" s="1"/>
  <c r="B92" i="6" a="1"/>
  <c r="B93" i="6" s="1"/>
  <c r="C31" i="6" a="1"/>
  <c r="H33" i="6" s="1"/>
  <c r="B31" i="6" a="1"/>
  <c r="B32" i="6" s="1"/>
  <c r="C87" i="6" a="1"/>
  <c r="F89" i="6" s="1"/>
  <c r="B87" i="6" a="1"/>
  <c r="C71" i="6" a="1"/>
  <c r="J73" i="6" s="1"/>
  <c r="B71" i="6" a="1"/>
  <c r="B71" i="6" s="1"/>
  <c r="C56" i="6" a="1"/>
  <c r="D58" i="6" s="1"/>
  <c r="B56" i="6" a="1"/>
  <c r="B59" i="6" s="1"/>
  <c r="C46" i="6" a="1"/>
  <c r="B46" i="6" a="1"/>
  <c r="B46" i="6" s="1"/>
  <c r="C36" i="6" a="1"/>
  <c r="J37" i="6" s="1"/>
  <c r="B36" i="6" a="1"/>
  <c r="B38" i="6" s="1"/>
  <c r="C82" i="6" a="1"/>
  <c r="I83" i="6" s="1"/>
  <c r="B82" i="6" a="1"/>
  <c r="C113" i="6" a="1"/>
  <c r="F113" i="6" s="1"/>
  <c r="B113" i="6" a="1"/>
  <c r="B115" i="6" s="1"/>
  <c r="B11" i="6" a="1"/>
  <c r="C6" i="6" a="1"/>
  <c r="D9" i="6" s="1"/>
  <c r="B6" i="6" a="1"/>
  <c r="B9" i="6" s="1"/>
  <c r="C41" i="6" a="1"/>
  <c r="H41" i="6" s="1"/>
  <c r="B41" i="6" a="1"/>
  <c r="C26" i="6" a="1"/>
  <c r="B26" i="6" a="1"/>
  <c r="B27" i="6" s="1"/>
  <c r="C51" i="6" a="1"/>
  <c r="D54" i="6" s="1"/>
  <c r="B51" i="6" a="1"/>
  <c r="C66" i="6" a="1"/>
  <c r="E69" i="6" s="1"/>
  <c r="B66" i="6" a="1"/>
  <c r="B69" i="6" s="1"/>
  <c r="C61" i="6" a="1"/>
  <c r="B61" i="6" a="1"/>
  <c r="B62" i="6" s="1"/>
  <c r="C107" i="6" a="1"/>
  <c r="C110" i="6" s="1"/>
  <c r="B107" i="6" a="1"/>
  <c r="B108" i="6" s="1"/>
  <c r="C102" i="6" a="1"/>
  <c r="D103" i="6" s="1"/>
  <c r="B102" i="6" a="1"/>
  <c r="C77" i="6" a="1"/>
  <c r="G77" i="6" s="1"/>
  <c r="B77" i="6" a="1"/>
  <c r="B79" i="6" s="1"/>
  <c r="H366" i="6" l="1"/>
  <c r="J300" i="6"/>
  <c r="D218" i="6"/>
  <c r="C301" i="6"/>
  <c r="C218" i="6"/>
  <c r="G217" i="6"/>
  <c r="F359" i="6"/>
  <c r="J270" i="6"/>
  <c r="C216" i="6"/>
  <c r="C316" i="6"/>
  <c r="G364" i="6"/>
  <c r="K244" i="6"/>
  <c r="K371" i="6"/>
  <c r="C360" i="6"/>
  <c r="I257" i="6"/>
  <c r="I331" i="6"/>
  <c r="E344" i="6"/>
  <c r="G360" i="6"/>
  <c r="K390" i="6"/>
  <c r="E340" i="6"/>
  <c r="J381" i="6"/>
  <c r="F382" i="6"/>
  <c r="J258" i="6"/>
  <c r="I345" i="6"/>
  <c r="H259" i="6"/>
  <c r="I215" i="6"/>
  <c r="D279" i="6"/>
  <c r="K243" i="6"/>
  <c r="K370" i="6"/>
  <c r="K389" i="6"/>
  <c r="K368" i="6"/>
  <c r="K369" i="6"/>
  <c r="K391" i="6"/>
  <c r="K392" i="6"/>
  <c r="C361" i="6"/>
  <c r="C358" i="6"/>
  <c r="E361" i="6"/>
  <c r="I358" i="6"/>
  <c r="H361" i="6"/>
  <c r="C359" i="6"/>
  <c r="D359" i="6"/>
  <c r="G316" i="6"/>
  <c r="C381" i="6"/>
  <c r="G279" i="6"/>
  <c r="E277" i="6"/>
  <c r="F277" i="6"/>
  <c r="I280" i="6"/>
  <c r="G277" i="6"/>
  <c r="E279" i="6"/>
  <c r="G280" i="6"/>
  <c r="H277" i="6"/>
  <c r="I278" i="6"/>
  <c r="E275" i="6"/>
  <c r="E272" i="6"/>
  <c r="G272" i="6"/>
  <c r="I272" i="6"/>
  <c r="C273" i="6"/>
  <c r="I274" i="6"/>
  <c r="J274" i="6"/>
  <c r="D275" i="6"/>
  <c r="C353" i="6"/>
  <c r="D353" i="6"/>
  <c r="I354" i="6"/>
  <c r="J354" i="6"/>
  <c r="E350" i="6"/>
  <c r="E348" i="6"/>
  <c r="J348" i="6"/>
  <c r="F349" i="6"/>
  <c r="C346" i="6"/>
  <c r="C344" i="6"/>
  <c r="F340" i="6"/>
  <c r="C338" i="6"/>
  <c r="G340" i="6"/>
  <c r="F338" i="6"/>
  <c r="G341" i="6"/>
  <c r="G338" i="6"/>
  <c r="I338" i="6"/>
  <c r="G339" i="6"/>
  <c r="J341" i="6"/>
  <c r="C340" i="6"/>
  <c r="C290" i="6"/>
  <c r="C288" i="6"/>
  <c r="C291" i="6"/>
  <c r="D288" i="6"/>
  <c r="D291" i="6"/>
  <c r="E288" i="6"/>
  <c r="E291" i="6"/>
  <c r="F288" i="6"/>
  <c r="F291" i="6"/>
  <c r="F289" i="6"/>
  <c r="G289" i="6"/>
  <c r="I289" i="6"/>
  <c r="E216" i="6"/>
  <c r="E267" i="6"/>
  <c r="F267" i="6"/>
  <c r="D268" i="6"/>
  <c r="F268" i="6"/>
  <c r="I270" i="6"/>
  <c r="I264" i="6"/>
  <c r="C262" i="6"/>
  <c r="I263" i="6"/>
  <c r="E264" i="6"/>
  <c r="I260" i="6"/>
  <c r="E257" i="6"/>
  <c r="F258" i="6"/>
  <c r="G258" i="6"/>
  <c r="I258" i="6"/>
  <c r="J250" i="6"/>
  <c r="K223" i="6"/>
  <c r="K222" i="6"/>
  <c r="K221" i="6"/>
  <c r="K220" i="6"/>
  <c r="F403" i="6"/>
  <c r="F400" i="6"/>
  <c r="C401" i="6"/>
  <c r="D401" i="6"/>
  <c r="E401" i="6"/>
  <c r="G344" i="6"/>
  <c r="C363" i="6"/>
  <c r="C365" i="6"/>
  <c r="E323" i="6"/>
  <c r="G324" i="6"/>
  <c r="I334" i="6"/>
  <c r="C343" i="6"/>
  <c r="H344" i="6"/>
  <c r="F346" i="6"/>
  <c r="F363" i="6"/>
  <c r="F365" i="6"/>
  <c r="H402" i="6"/>
  <c r="E232" i="6"/>
  <c r="J247" i="6"/>
  <c r="G268" i="6"/>
  <c r="C215" i="6"/>
  <c r="I216" i="6"/>
  <c r="F218" i="6"/>
  <c r="H288" i="6"/>
  <c r="D290" i="6"/>
  <c r="G291" i="6"/>
  <c r="F298" i="6"/>
  <c r="D321" i="6"/>
  <c r="F323" i="6"/>
  <c r="H324" i="6"/>
  <c r="C326" i="6"/>
  <c r="I328" i="6"/>
  <c r="C336" i="6"/>
  <c r="J338" i="6"/>
  <c r="C341" i="6"/>
  <c r="E343" i="6"/>
  <c r="I344" i="6"/>
  <c r="G346" i="6"/>
  <c r="F350" i="6"/>
  <c r="H356" i="6"/>
  <c r="F273" i="6"/>
  <c r="I275" i="6"/>
  <c r="C278" i="6"/>
  <c r="I279" i="6"/>
  <c r="F379" i="6"/>
  <c r="H363" i="6"/>
  <c r="G365" i="6"/>
  <c r="F325" i="6"/>
  <c r="E324" i="6"/>
  <c r="I366" i="6"/>
  <c r="C231" i="6"/>
  <c r="D323" i="6"/>
  <c r="F324" i="6"/>
  <c r="H325" i="6"/>
  <c r="C232" i="6"/>
  <c r="C247" i="6"/>
  <c r="H216" i="6"/>
  <c r="E218" i="6"/>
  <c r="I325" i="6"/>
  <c r="E403" i="6"/>
  <c r="H233" i="6"/>
  <c r="F248" i="6"/>
  <c r="E269" i="6"/>
  <c r="E215" i="6"/>
  <c r="C217" i="6"/>
  <c r="G218" i="6"/>
  <c r="I288" i="6"/>
  <c r="E290" i="6"/>
  <c r="I291" i="6"/>
  <c r="J298" i="6"/>
  <c r="G321" i="6"/>
  <c r="G323" i="6"/>
  <c r="I324" i="6"/>
  <c r="D326" i="6"/>
  <c r="J329" i="6"/>
  <c r="D339" i="6"/>
  <c r="F341" i="6"/>
  <c r="F343" i="6"/>
  <c r="D345" i="6"/>
  <c r="I346" i="6"/>
  <c r="G273" i="6"/>
  <c r="E278" i="6"/>
  <c r="C280" i="6"/>
  <c r="H379" i="6"/>
  <c r="I363" i="6"/>
  <c r="H365" i="6"/>
  <c r="G325" i="6"/>
  <c r="J364" i="6"/>
  <c r="E346" i="6"/>
  <c r="F234" i="6"/>
  <c r="J248" i="6"/>
  <c r="I269" i="6"/>
  <c r="G215" i="6"/>
  <c r="D217" i="6"/>
  <c r="C289" i="6"/>
  <c r="G290" i="6"/>
  <c r="C300" i="6"/>
  <c r="H323" i="6"/>
  <c r="C325" i="6"/>
  <c r="F326" i="6"/>
  <c r="C330" i="6"/>
  <c r="G343" i="6"/>
  <c r="E345" i="6"/>
  <c r="C274" i="6"/>
  <c r="G278" i="6"/>
  <c r="E280" i="6"/>
  <c r="J379" i="6"/>
  <c r="J363" i="6"/>
  <c r="J365" i="6"/>
  <c r="D324" i="6"/>
  <c r="H326" i="6"/>
  <c r="C323" i="6"/>
  <c r="I326" i="6"/>
  <c r="J366" i="6"/>
  <c r="I403" i="6"/>
  <c r="E249" i="6"/>
  <c r="C267" i="6"/>
  <c r="H215" i="6"/>
  <c r="E289" i="6"/>
  <c r="I323" i="6"/>
  <c r="E325" i="6"/>
  <c r="G326" i="6"/>
  <c r="J339" i="6"/>
  <c r="H343" i="6"/>
  <c r="C272" i="6"/>
  <c r="E274" i="6"/>
  <c r="C277" i="6"/>
  <c r="H278" i="6"/>
  <c r="E364" i="6"/>
  <c r="I33" i="6"/>
  <c r="J162" i="6"/>
  <c r="H34" i="6"/>
  <c r="K241" i="6"/>
  <c r="K242" i="6"/>
  <c r="K411" i="6"/>
  <c r="K413" i="6"/>
  <c r="K410" i="6"/>
  <c r="K412" i="6"/>
  <c r="E8" i="6"/>
  <c r="J208" i="6"/>
  <c r="K18" i="6"/>
  <c r="J229" i="6"/>
  <c r="F31" i="6"/>
  <c r="E202" i="6"/>
  <c r="K21" i="6"/>
  <c r="H105" i="6"/>
  <c r="I31" i="6"/>
  <c r="H171" i="6"/>
  <c r="C212" i="6"/>
  <c r="I236" i="6"/>
  <c r="F237" i="6"/>
  <c r="I237" i="6"/>
  <c r="J237" i="6"/>
  <c r="F238" i="6"/>
  <c r="E236" i="6"/>
  <c r="K22" i="6"/>
  <c r="K23" i="6"/>
  <c r="K24" i="6"/>
  <c r="H396" i="6"/>
  <c r="E105" i="6"/>
  <c r="G6" i="6"/>
  <c r="E84" i="6"/>
  <c r="D34" i="6"/>
  <c r="D202" i="6"/>
  <c r="G140" i="6"/>
  <c r="F79" i="6"/>
  <c r="F77" i="6"/>
  <c r="I176" i="6"/>
  <c r="E397" i="6"/>
  <c r="F394" i="6"/>
  <c r="F397" i="6"/>
  <c r="H394" i="6"/>
  <c r="J394" i="6"/>
  <c r="I397" i="6"/>
  <c r="H397" i="6"/>
  <c r="F395" i="6"/>
  <c r="I395" i="6"/>
  <c r="I406" i="6"/>
  <c r="K157" i="6"/>
  <c r="K156" i="6"/>
  <c r="K155" i="6"/>
  <c r="K154" i="6"/>
  <c r="K152" i="6"/>
  <c r="K151" i="6"/>
  <c r="K150" i="6"/>
  <c r="K149" i="6"/>
  <c r="E134" i="6"/>
  <c r="C130" i="6"/>
  <c r="F126" i="6"/>
  <c r="I134" i="6"/>
  <c r="D131" i="6"/>
  <c r="H144" i="6"/>
  <c r="E174" i="6"/>
  <c r="I179" i="6"/>
  <c r="F127" i="6"/>
  <c r="J136" i="6"/>
  <c r="D175" i="6"/>
  <c r="F180" i="6"/>
  <c r="H124" i="6"/>
  <c r="H134" i="6"/>
  <c r="D130" i="6"/>
  <c r="C137" i="6"/>
  <c r="E175" i="6"/>
  <c r="D182" i="6"/>
  <c r="F137" i="6"/>
  <c r="E176" i="6"/>
  <c r="H159" i="6"/>
  <c r="F176" i="6"/>
  <c r="F119" i="6"/>
  <c r="D170" i="6"/>
  <c r="E170" i="6"/>
  <c r="F170" i="6"/>
  <c r="C169" i="6"/>
  <c r="J171" i="6"/>
  <c r="E169" i="6"/>
  <c r="F172" i="6"/>
  <c r="I171" i="6"/>
  <c r="J169" i="6"/>
  <c r="J172" i="6"/>
  <c r="H161" i="6"/>
  <c r="C159" i="6"/>
  <c r="D162" i="6"/>
  <c r="F159" i="6"/>
  <c r="G162" i="6"/>
  <c r="J159" i="6"/>
  <c r="F160" i="6"/>
  <c r="J160" i="6"/>
  <c r="H131" i="6"/>
  <c r="J131" i="6"/>
  <c r="D129" i="6"/>
  <c r="D135" i="6"/>
  <c r="H137" i="6"/>
  <c r="E135" i="6"/>
  <c r="F135" i="6"/>
  <c r="F136" i="6"/>
  <c r="H192" i="6"/>
  <c r="I189" i="6"/>
  <c r="H191" i="6"/>
  <c r="J189" i="6"/>
  <c r="I191" i="6"/>
  <c r="D190" i="6"/>
  <c r="D192" i="6"/>
  <c r="I192" i="6"/>
  <c r="D189" i="6"/>
  <c r="J190" i="6"/>
  <c r="J192" i="6"/>
  <c r="G190" i="6"/>
  <c r="C189" i="6"/>
  <c r="F189" i="6"/>
  <c r="C191" i="6"/>
  <c r="H190" i="6"/>
  <c r="G189" i="6"/>
  <c r="G191" i="6"/>
  <c r="G124" i="6"/>
  <c r="H125" i="6"/>
  <c r="K16" i="6"/>
  <c r="K19" i="6"/>
  <c r="K17" i="6"/>
  <c r="E38" i="6"/>
  <c r="C7" i="6"/>
  <c r="G31" i="6"/>
  <c r="C97" i="6"/>
  <c r="F98" i="6"/>
  <c r="C99" i="6"/>
  <c r="H99" i="6"/>
  <c r="D98" i="6"/>
  <c r="G92" i="6"/>
  <c r="J31" i="6"/>
  <c r="F32" i="6"/>
  <c r="H32" i="6"/>
  <c r="I34" i="6"/>
  <c r="G33" i="6"/>
  <c r="I72" i="6"/>
  <c r="G38" i="6"/>
  <c r="C36" i="6"/>
  <c r="H38" i="6"/>
  <c r="H36" i="6"/>
  <c r="C39" i="6"/>
  <c r="J36" i="6"/>
  <c r="F39" i="6"/>
  <c r="C37" i="6"/>
  <c r="E37" i="6"/>
  <c r="F82" i="6"/>
  <c r="F83" i="6"/>
  <c r="H83" i="6"/>
  <c r="C82" i="6"/>
  <c r="F85" i="6"/>
  <c r="D82" i="6"/>
  <c r="H85" i="6"/>
  <c r="H84" i="6"/>
  <c r="E82" i="6"/>
  <c r="J85" i="6"/>
  <c r="E43" i="6"/>
  <c r="D68" i="6"/>
  <c r="D66" i="6"/>
  <c r="F68" i="6"/>
  <c r="F66" i="6"/>
  <c r="H68" i="6"/>
  <c r="G66" i="6"/>
  <c r="C69" i="6"/>
  <c r="J66" i="6"/>
  <c r="D69" i="6"/>
  <c r="C67" i="6"/>
  <c r="G69" i="6"/>
  <c r="F67" i="6"/>
  <c r="H69" i="6"/>
  <c r="H67" i="6"/>
  <c r="I80" i="6"/>
  <c r="F80" i="6"/>
  <c r="F78" i="6"/>
  <c r="J78" i="6"/>
  <c r="J79" i="6"/>
  <c r="J77" i="6"/>
  <c r="I79" i="6"/>
  <c r="H77" i="6"/>
  <c r="I78" i="6"/>
  <c r="H80" i="6"/>
  <c r="G78" i="6"/>
  <c r="H79" i="6"/>
  <c r="D51" i="6"/>
  <c r="J52" i="6"/>
  <c r="I28" i="6"/>
  <c r="C29" i="6"/>
  <c r="F28" i="6"/>
  <c r="H43" i="6"/>
  <c r="G46" i="6"/>
  <c r="J48" i="6"/>
  <c r="F48" i="6"/>
  <c r="H47" i="6"/>
  <c r="F56" i="6"/>
  <c r="I51" i="6"/>
  <c r="C27" i="6"/>
  <c r="F9" i="6"/>
  <c r="J7" i="6"/>
  <c r="G9" i="6"/>
  <c r="I47" i="6"/>
  <c r="I71" i="6"/>
  <c r="G119" i="6"/>
  <c r="E122" i="6"/>
  <c r="E121" i="6"/>
  <c r="G120" i="6"/>
  <c r="G405" i="6"/>
  <c r="C211" i="6"/>
  <c r="H401" i="6"/>
  <c r="C355" i="6"/>
  <c r="H53" i="6"/>
  <c r="D52" i="6"/>
  <c r="F53" i="6"/>
  <c r="H51" i="6"/>
  <c r="J54" i="6"/>
  <c r="E53" i="6"/>
  <c r="G51" i="6"/>
  <c r="I52" i="6"/>
  <c r="H58" i="6"/>
  <c r="J57" i="6"/>
  <c r="I59" i="6"/>
  <c r="J56" i="6"/>
  <c r="F59" i="6"/>
  <c r="I56" i="6"/>
  <c r="I58" i="6"/>
  <c r="D56" i="6"/>
  <c r="H89" i="6"/>
  <c r="C88" i="6"/>
  <c r="J88" i="6"/>
  <c r="H88" i="6"/>
  <c r="J90" i="6"/>
  <c r="F87" i="6"/>
  <c r="J187" i="6"/>
  <c r="I184" i="6"/>
  <c r="E187" i="6"/>
  <c r="F186" i="6"/>
  <c r="J185" i="6"/>
  <c r="J255" i="6"/>
  <c r="F255" i="6"/>
  <c r="E254" i="6"/>
  <c r="D253" i="6"/>
  <c r="C252" i="6"/>
  <c r="D255" i="6"/>
  <c r="I253" i="6"/>
  <c r="G252" i="6"/>
  <c r="I254" i="6"/>
  <c r="G253" i="6"/>
  <c r="E252" i="6"/>
  <c r="G254" i="6"/>
  <c r="I252" i="6"/>
  <c r="F254" i="6"/>
  <c r="H252" i="6"/>
  <c r="I255" i="6"/>
  <c r="D254" i="6"/>
  <c r="F252" i="6"/>
  <c r="H255" i="6"/>
  <c r="C254" i="6"/>
  <c r="D252" i="6"/>
  <c r="G255" i="6"/>
  <c r="F44" i="6"/>
  <c r="J43" i="6"/>
  <c r="I41" i="6"/>
  <c r="H44" i="6"/>
  <c r="E42" i="6"/>
  <c r="E44" i="6"/>
  <c r="C42" i="6"/>
  <c r="H74" i="6"/>
  <c r="E73" i="6"/>
  <c r="J71" i="6"/>
  <c r="I74" i="6"/>
  <c r="C73" i="6"/>
  <c r="H71" i="6"/>
  <c r="F74" i="6"/>
  <c r="J72" i="6"/>
  <c r="F71" i="6"/>
  <c r="C74" i="6"/>
  <c r="H72" i="6"/>
  <c r="D71" i="6"/>
  <c r="F73" i="6"/>
  <c r="D87" i="6"/>
  <c r="H184" i="6"/>
  <c r="J408" i="6"/>
  <c r="I408" i="6"/>
  <c r="H407" i="6"/>
  <c r="G406" i="6"/>
  <c r="F405" i="6"/>
  <c r="G408" i="6"/>
  <c r="F407" i="6"/>
  <c r="E406" i="6"/>
  <c r="D405" i="6"/>
  <c r="I407" i="6"/>
  <c r="D406" i="6"/>
  <c r="G407" i="6"/>
  <c r="C406" i="6"/>
  <c r="H408" i="6"/>
  <c r="D407" i="6"/>
  <c r="H405" i="6"/>
  <c r="C407" i="6"/>
  <c r="J213" i="6"/>
  <c r="I212" i="6"/>
  <c r="H211" i="6"/>
  <c r="G210" i="6"/>
  <c r="H213" i="6"/>
  <c r="G212" i="6"/>
  <c r="F211" i="6"/>
  <c r="E210" i="6"/>
  <c r="I213" i="6"/>
  <c r="E212" i="6"/>
  <c r="I210" i="6"/>
  <c r="G213" i="6"/>
  <c r="D212" i="6"/>
  <c r="H210" i="6"/>
  <c r="E213" i="6"/>
  <c r="I211" i="6"/>
  <c r="D210" i="6"/>
  <c r="F212" i="6"/>
  <c r="C253" i="6"/>
  <c r="I228" i="6"/>
  <c r="E228" i="6"/>
  <c r="H227" i="6"/>
  <c r="J226" i="6"/>
  <c r="H226" i="6"/>
  <c r="H229" i="6"/>
  <c r="C226" i="6"/>
  <c r="E405" i="6"/>
  <c r="F210" i="6"/>
  <c r="J105" i="6"/>
  <c r="F104" i="6"/>
  <c r="J103" i="6"/>
  <c r="I62" i="6"/>
  <c r="F61" i="6"/>
  <c r="F52" i="6"/>
  <c r="F54" i="6"/>
  <c r="G27" i="6"/>
  <c r="F42" i="6"/>
  <c r="E85" i="6"/>
  <c r="J84" i="6"/>
  <c r="E83" i="6"/>
  <c r="D85" i="6"/>
  <c r="C83" i="6"/>
  <c r="I84" i="6"/>
  <c r="J82" i="6"/>
  <c r="D84" i="6"/>
  <c r="D49" i="6"/>
  <c r="G58" i="6"/>
  <c r="D72" i="6"/>
  <c r="D74" i="6"/>
  <c r="E90" i="6"/>
  <c r="D172" i="6"/>
  <c r="J170" i="6"/>
  <c r="H169" i="6"/>
  <c r="I172" i="6"/>
  <c r="E171" i="6"/>
  <c r="I169" i="6"/>
  <c r="H172" i="6"/>
  <c r="C171" i="6"/>
  <c r="F169" i="6"/>
  <c r="C172" i="6"/>
  <c r="H170" i="6"/>
  <c r="D169" i="6"/>
  <c r="F171" i="6"/>
  <c r="I187" i="6"/>
  <c r="I405" i="6"/>
  <c r="E408" i="6"/>
  <c r="F228" i="6"/>
  <c r="D211" i="6"/>
  <c r="F213" i="6"/>
  <c r="C250" i="6"/>
  <c r="I248" i="6"/>
  <c r="F247" i="6"/>
  <c r="G250" i="6"/>
  <c r="C249" i="6"/>
  <c r="G247" i="6"/>
  <c r="D250" i="6"/>
  <c r="G248" i="6"/>
  <c r="D247" i="6"/>
  <c r="F250" i="6"/>
  <c r="E248" i="6"/>
  <c r="J249" i="6"/>
  <c r="D248" i="6"/>
  <c r="I249" i="6"/>
  <c r="G249" i="6"/>
  <c r="I247" i="6"/>
  <c r="I250" i="6"/>
  <c r="H254" i="6"/>
  <c r="I265" i="6"/>
  <c r="G265" i="6"/>
  <c r="J263" i="6"/>
  <c r="G262" i="6"/>
  <c r="G264" i="6"/>
  <c r="I262" i="6"/>
  <c r="J265" i="6"/>
  <c r="C264" i="6"/>
  <c r="D262" i="6"/>
  <c r="H265" i="6"/>
  <c r="E263" i="6"/>
  <c r="D265" i="6"/>
  <c r="D263" i="6"/>
  <c r="J262" i="6"/>
  <c r="J264" i="6"/>
  <c r="H262" i="6"/>
  <c r="J53" i="6"/>
  <c r="F26" i="6"/>
  <c r="C186" i="6"/>
  <c r="C408" i="6"/>
  <c r="E226" i="6"/>
  <c r="C213" i="6"/>
  <c r="F253" i="6"/>
  <c r="G102" i="6"/>
  <c r="C64" i="6"/>
  <c r="G52" i="6"/>
  <c r="G54" i="6"/>
  <c r="H27" i="6"/>
  <c r="J42" i="6"/>
  <c r="H49" i="6"/>
  <c r="D59" i="6"/>
  <c r="E72" i="6"/>
  <c r="J74" i="6"/>
  <c r="F90" i="6"/>
  <c r="F406" i="6"/>
  <c r="F408" i="6"/>
  <c r="E229" i="6"/>
  <c r="E211" i="6"/>
  <c r="C255" i="6"/>
  <c r="F295" i="6"/>
  <c r="I296" i="6"/>
  <c r="E296" i="6"/>
  <c r="E294" i="6"/>
  <c r="F296" i="6"/>
  <c r="J294" i="6"/>
  <c r="I293" i="6"/>
  <c r="D386" i="6"/>
  <c r="G386" i="6"/>
  <c r="D385" i="6"/>
  <c r="J387" i="6"/>
  <c r="E51" i="6"/>
  <c r="I53" i="6"/>
  <c r="D26" i="6"/>
  <c r="C41" i="6"/>
  <c r="D44" i="6"/>
  <c r="J115" i="6"/>
  <c r="H114" i="6"/>
  <c r="E46" i="6"/>
  <c r="F57" i="6"/>
  <c r="C71" i="6"/>
  <c r="H73" i="6"/>
  <c r="H87" i="6"/>
  <c r="C185" i="6"/>
  <c r="C405" i="6"/>
  <c r="E407" i="6"/>
  <c r="C210" i="6"/>
  <c r="H212" i="6"/>
  <c r="E253" i="6"/>
  <c r="F51" i="6"/>
  <c r="D41" i="6"/>
  <c r="D47" i="6"/>
  <c r="H57" i="6"/>
  <c r="E71" i="6"/>
  <c r="I73" i="6"/>
  <c r="E89" i="6"/>
  <c r="H52" i="6"/>
  <c r="H54" i="6"/>
  <c r="H29" i="6"/>
  <c r="C43" i="6"/>
  <c r="J59" i="6"/>
  <c r="F72" i="6"/>
  <c r="E142" i="6"/>
  <c r="H141" i="6"/>
  <c r="F142" i="6"/>
  <c r="F182" i="6"/>
  <c r="C182" i="6"/>
  <c r="G181" i="6"/>
  <c r="D181" i="6"/>
  <c r="C180" i="6"/>
  <c r="H201" i="6"/>
  <c r="H200" i="6"/>
  <c r="E200" i="6"/>
  <c r="E199" i="6"/>
  <c r="H406" i="6"/>
  <c r="I207" i="6"/>
  <c r="I205" i="6"/>
  <c r="F229" i="6"/>
  <c r="G211" i="6"/>
  <c r="J403" i="6"/>
  <c r="H403" i="6"/>
  <c r="G402" i="6"/>
  <c r="F401" i="6"/>
  <c r="E400" i="6"/>
  <c r="D403" i="6"/>
  <c r="I401" i="6"/>
  <c r="G400" i="6"/>
  <c r="I402" i="6"/>
  <c r="G401" i="6"/>
  <c r="D400" i="6"/>
  <c r="F402" i="6"/>
  <c r="I400" i="6"/>
  <c r="E402" i="6"/>
  <c r="H400" i="6"/>
  <c r="G403" i="6"/>
  <c r="C402" i="6"/>
  <c r="C400" i="6"/>
  <c r="C403" i="6"/>
  <c r="E247" i="6"/>
  <c r="E255" i="6"/>
  <c r="H263" i="6"/>
  <c r="H293" i="6"/>
  <c r="I355" i="6"/>
  <c r="C354" i="6"/>
  <c r="C356" i="6"/>
  <c r="E354" i="6"/>
  <c r="E355" i="6"/>
  <c r="I353" i="6"/>
  <c r="G356" i="6"/>
  <c r="H354" i="6"/>
  <c r="E356" i="6"/>
  <c r="J353" i="6"/>
  <c r="D356" i="6"/>
  <c r="H353" i="6"/>
  <c r="J355" i="6"/>
  <c r="G353" i="6"/>
  <c r="E385" i="6"/>
  <c r="D39" i="6"/>
  <c r="G37" i="6"/>
  <c r="D36" i="6"/>
  <c r="F37" i="6"/>
  <c r="E39" i="6"/>
  <c r="I99" i="6"/>
  <c r="E99" i="6"/>
  <c r="D100" i="6"/>
  <c r="J161" i="6"/>
  <c r="C162" i="6"/>
  <c r="E160" i="6"/>
  <c r="G160" i="6"/>
  <c r="H162" i="6"/>
  <c r="F351" i="6"/>
  <c r="J349" i="6"/>
  <c r="C348" i="6"/>
  <c r="I349" i="6"/>
  <c r="G351" i="6"/>
  <c r="C349" i="6"/>
  <c r="H350" i="6"/>
  <c r="J361" i="6"/>
  <c r="G361" i="6"/>
  <c r="F360" i="6"/>
  <c r="E359" i="6"/>
  <c r="D358" i="6"/>
  <c r="D361" i="6"/>
  <c r="I359" i="6"/>
  <c r="G358" i="6"/>
  <c r="I360" i="6"/>
  <c r="G359" i="6"/>
  <c r="E358" i="6"/>
  <c r="H359" i="6"/>
  <c r="F361" i="6"/>
  <c r="I319" i="6"/>
  <c r="C319" i="6"/>
  <c r="E320" i="6"/>
  <c r="D319" i="6"/>
  <c r="C77" i="6"/>
  <c r="I77" i="6"/>
  <c r="G79" i="6"/>
  <c r="J80" i="6"/>
  <c r="E36" i="6"/>
  <c r="C38" i="6"/>
  <c r="G39" i="6"/>
  <c r="J33" i="6"/>
  <c r="E34" i="6"/>
  <c r="G32" i="6"/>
  <c r="J32" i="6"/>
  <c r="J34" i="6"/>
  <c r="F97" i="6"/>
  <c r="I100" i="6"/>
  <c r="D137" i="6"/>
  <c r="I137" i="6"/>
  <c r="J135" i="6"/>
  <c r="D134" i="6"/>
  <c r="I135" i="6"/>
  <c r="D159" i="6"/>
  <c r="C161" i="6"/>
  <c r="J396" i="6"/>
  <c r="C395" i="6"/>
  <c r="G396" i="6"/>
  <c r="I394" i="6"/>
  <c r="C396" i="6"/>
  <c r="D239" i="6"/>
  <c r="G239" i="6"/>
  <c r="E237" i="6"/>
  <c r="J238" i="6"/>
  <c r="G236" i="6"/>
  <c r="G238" i="6"/>
  <c r="I301" i="6"/>
  <c r="G299" i="6"/>
  <c r="I299" i="6"/>
  <c r="F301" i="6"/>
  <c r="I298" i="6"/>
  <c r="E301" i="6"/>
  <c r="F318" i="6"/>
  <c r="G335" i="6"/>
  <c r="C334" i="6"/>
  <c r="G333" i="6"/>
  <c r="F348" i="6"/>
  <c r="E351" i="6"/>
  <c r="I316" i="6"/>
  <c r="F314" i="6"/>
  <c r="E315" i="6"/>
  <c r="C314" i="6"/>
  <c r="F358" i="6"/>
  <c r="D360" i="6"/>
  <c r="I361" i="6"/>
  <c r="G80" i="6"/>
  <c r="H78" i="6"/>
  <c r="F36" i="6"/>
  <c r="D38" i="6"/>
  <c r="J39" i="6"/>
  <c r="E31" i="6"/>
  <c r="D33" i="6"/>
  <c r="J97" i="6"/>
  <c r="C134" i="6"/>
  <c r="E136" i="6"/>
  <c r="E132" i="6"/>
  <c r="E131" i="6"/>
  <c r="J132" i="6"/>
  <c r="E159" i="6"/>
  <c r="F161" i="6"/>
  <c r="F177" i="6"/>
  <c r="G174" i="6"/>
  <c r="J177" i="6"/>
  <c r="E394" i="6"/>
  <c r="E396" i="6"/>
  <c r="D236" i="6"/>
  <c r="C239" i="6"/>
  <c r="E298" i="6"/>
  <c r="C320" i="6"/>
  <c r="H334" i="6"/>
  <c r="H348" i="6"/>
  <c r="H351" i="6"/>
  <c r="H382" i="6"/>
  <c r="I381" i="6"/>
  <c r="E379" i="6"/>
  <c r="E381" i="6"/>
  <c r="H380" i="6"/>
  <c r="G382" i="6"/>
  <c r="E313" i="6"/>
  <c r="H358" i="6"/>
  <c r="E360" i="6"/>
  <c r="J234" i="6"/>
  <c r="F233" i="6"/>
  <c r="E260" i="6"/>
  <c r="J259" i="6"/>
  <c r="H257" i="6"/>
  <c r="G259" i="6"/>
  <c r="J218" i="6"/>
  <c r="I218" i="6"/>
  <c r="H217" i="6"/>
  <c r="G216" i="6"/>
  <c r="F215" i="6"/>
  <c r="D216" i="6"/>
  <c r="F217" i="6"/>
  <c r="H218" i="6"/>
  <c r="I340" i="6"/>
  <c r="F339" i="6"/>
  <c r="D338" i="6"/>
  <c r="E339" i="6"/>
  <c r="J340" i="6"/>
  <c r="J346" i="6"/>
  <c r="D346" i="6"/>
  <c r="C345" i="6"/>
  <c r="I343" i="6"/>
  <c r="D344" i="6"/>
  <c r="F345" i="6"/>
  <c r="H346" i="6"/>
  <c r="J280" i="6"/>
  <c r="D280" i="6"/>
  <c r="C279" i="6"/>
  <c r="I277" i="6"/>
  <c r="D278" i="6"/>
  <c r="F279" i="6"/>
  <c r="H280" i="6"/>
  <c r="C366" i="6"/>
  <c r="I364" i="6"/>
  <c r="G363" i="6"/>
  <c r="F364" i="6"/>
  <c r="I365" i="6"/>
  <c r="J67" i="6"/>
  <c r="F190" i="6"/>
  <c r="C192" i="6"/>
  <c r="F231" i="6"/>
  <c r="F257" i="6"/>
  <c r="C260" i="6"/>
  <c r="F270" i="6"/>
  <c r="C268" i="6"/>
  <c r="G269" i="6"/>
  <c r="D215" i="6"/>
  <c r="F216" i="6"/>
  <c r="I217" i="6"/>
  <c r="J291" i="6"/>
  <c r="I290" i="6"/>
  <c r="H289" i="6"/>
  <c r="G288" i="6"/>
  <c r="D289" i="6"/>
  <c r="F290" i="6"/>
  <c r="H291" i="6"/>
  <c r="F330" i="6"/>
  <c r="C329" i="6"/>
  <c r="E338" i="6"/>
  <c r="I339" i="6"/>
  <c r="D341" i="6"/>
  <c r="D343" i="6"/>
  <c r="F344" i="6"/>
  <c r="H345" i="6"/>
  <c r="D277" i="6"/>
  <c r="F278" i="6"/>
  <c r="H279" i="6"/>
  <c r="E363" i="6"/>
  <c r="H364" i="6"/>
  <c r="E366" i="6"/>
  <c r="C324" i="6"/>
  <c r="D325" i="6"/>
  <c r="E326" i="6"/>
  <c r="J273" i="6"/>
  <c r="B48" i="6"/>
  <c r="B116" i="6"/>
  <c r="B172" i="6"/>
  <c r="B184" i="6"/>
  <c r="B408" i="6"/>
  <c r="B185" i="6"/>
  <c r="B68" i="6"/>
  <c r="B47" i="6"/>
  <c r="B252" i="6"/>
  <c r="B28" i="6"/>
  <c r="B125" i="6"/>
  <c r="B217" i="6"/>
  <c r="B306" i="6"/>
  <c r="B37" i="6"/>
  <c r="B218" i="6"/>
  <c r="B288" i="6"/>
  <c r="B215" i="6"/>
  <c r="B355" i="6"/>
  <c r="B259" i="6"/>
  <c r="B331" i="6"/>
  <c r="B113" i="6"/>
  <c r="B165" i="6"/>
  <c r="B356" i="6"/>
  <c r="B67" i="6"/>
  <c r="B114" i="6"/>
  <c r="B315" i="6"/>
  <c r="B316" i="6"/>
  <c r="B314" i="6"/>
  <c r="B313" i="6"/>
  <c r="B360" i="6"/>
  <c r="B359" i="6"/>
  <c r="B358" i="6"/>
  <c r="B8" i="6"/>
  <c r="B11" i="6"/>
  <c r="B14" i="6"/>
  <c r="B191" i="6"/>
  <c r="B190" i="6"/>
  <c r="B189" i="6"/>
  <c r="B54" i="6"/>
  <c r="B53" i="6"/>
  <c r="B95" i="6"/>
  <c r="B94" i="6"/>
  <c r="B135" i="6"/>
  <c r="B137" i="6"/>
  <c r="B381" i="6"/>
  <c r="B382" i="6"/>
  <c r="B379" i="6"/>
  <c r="B52" i="6"/>
  <c r="B92" i="6"/>
  <c r="B73" i="6"/>
  <c r="B305" i="6"/>
  <c r="B164" i="6"/>
  <c r="B166" i="6"/>
  <c r="B160" i="6"/>
  <c r="B161" i="6"/>
  <c r="B29" i="6"/>
  <c r="B109" i="6"/>
  <c r="B49" i="6"/>
  <c r="B169" i="6"/>
  <c r="B187" i="6"/>
  <c r="B405" i="6"/>
  <c r="B325" i="6"/>
  <c r="B328" i="6"/>
  <c r="B277" i="6"/>
  <c r="B110" i="6"/>
  <c r="B171" i="6"/>
  <c r="B406" i="6"/>
  <c r="B326" i="6"/>
  <c r="B329" i="6"/>
  <c r="B228" i="6"/>
  <c r="B229" i="6"/>
  <c r="B227" i="6"/>
  <c r="B226" i="6"/>
  <c r="B300" i="6"/>
  <c r="B301" i="6"/>
  <c r="B299" i="6"/>
  <c r="B298" i="6"/>
  <c r="B181" i="6"/>
  <c r="B182" i="6"/>
  <c r="B179" i="6"/>
  <c r="B180" i="6"/>
  <c r="B85" i="6"/>
  <c r="B82" i="6"/>
  <c r="B197" i="6"/>
  <c r="B196" i="6"/>
  <c r="B195" i="6"/>
  <c r="B103" i="6"/>
  <c r="B105" i="6"/>
  <c r="B249" i="6"/>
  <c r="B250" i="6"/>
  <c r="B248" i="6"/>
  <c r="B285" i="6"/>
  <c r="B286" i="6"/>
  <c r="B284" i="6"/>
  <c r="B283" i="6"/>
  <c r="B394" i="6"/>
  <c r="B397" i="6"/>
  <c r="B396" i="6"/>
  <c r="B395" i="6"/>
  <c r="B127" i="6"/>
  <c r="B126" i="6"/>
  <c r="B147" i="6"/>
  <c r="B144" i="6"/>
  <c r="B199" i="6"/>
  <c r="B202" i="6"/>
  <c r="B201" i="6"/>
  <c r="B200" i="6"/>
  <c r="B254" i="6"/>
  <c r="B253" i="6"/>
  <c r="B310" i="6"/>
  <c r="B309" i="6"/>
  <c r="B308" i="6"/>
  <c r="B42" i="6"/>
  <c r="B44" i="6"/>
  <c r="B43" i="6"/>
  <c r="B41" i="6"/>
  <c r="B177" i="6"/>
  <c r="B175" i="6"/>
  <c r="B120" i="6"/>
  <c r="B119" i="6"/>
  <c r="B58" i="6"/>
  <c r="B57" i="6"/>
  <c r="B56" i="6"/>
  <c r="B174" i="6"/>
  <c r="B238" i="6"/>
  <c r="B239" i="6"/>
  <c r="B236" i="6"/>
  <c r="B333" i="6"/>
  <c r="B334" i="6"/>
  <c r="B12" i="6"/>
  <c r="B13" i="6"/>
  <c r="B72" i="6"/>
  <c r="B74" i="6"/>
  <c r="B176" i="6"/>
  <c r="B237" i="6"/>
  <c r="B289" i="6"/>
  <c r="B336" i="6"/>
  <c r="B340" i="6"/>
  <c r="B341" i="6"/>
  <c r="B339" i="6"/>
  <c r="B338" i="6"/>
  <c r="B107" i="6"/>
  <c r="B26" i="6"/>
  <c r="B134" i="6"/>
  <c r="B303" i="6"/>
  <c r="B136" i="6"/>
  <c r="B380" i="6"/>
  <c r="I107" i="6"/>
  <c r="C109" i="6"/>
  <c r="F110" i="6"/>
  <c r="G64" i="6"/>
  <c r="G63" i="6"/>
  <c r="G62" i="6"/>
  <c r="G61" i="6"/>
  <c r="H64" i="6"/>
  <c r="F63" i="6"/>
  <c r="E62" i="6"/>
  <c r="D61" i="6"/>
  <c r="D62" i="6"/>
  <c r="H63" i="6"/>
  <c r="J64" i="6"/>
  <c r="E116" i="6"/>
  <c r="E115" i="6"/>
  <c r="E114" i="6"/>
  <c r="E113" i="6"/>
  <c r="D116" i="6"/>
  <c r="C115" i="6"/>
  <c r="J113" i="6"/>
  <c r="D114" i="6"/>
  <c r="G115" i="6"/>
  <c r="I116" i="6"/>
  <c r="E95" i="6"/>
  <c r="E94" i="6"/>
  <c r="E93" i="6"/>
  <c r="E92" i="6"/>
  <c r="D95" i="6"/>
  <c r="C94" i="6"/>
  <c r="J92" i="6"/>
  <c r="C95" i="6"/>
  <c r="J93" i="6"/>
  <c r="I92" i="6"/>
  <c r="I95" i="6"/>
  <c r="H94" i="6"/>
  <c r="G93" i="6"/>
  <c r="F92" i="6"/>
  <c r="H93" i="6"/>
  <c r="G95" i="6"/>
  <c r="C195" i="6"/>
  <c r="C197" i="6"/>
  <c r="C165" i="6"/>
  <c r="J166" i="6"/>
  <c r="G147" i="6"/>
  <c r="G146" i="6"/>
  <c r="G145" i="6"/>
  <c r="G144" i="6"/>
  <c r="H147" i="6"/>
  <c r="F146" i="6"/>
  <c r="E145" i="6"/>
  <c r="D144" i="6"/>
  <c r="F147" i="6"/>
  <c r="E146" i="6"/>
  <c r="D145" i="6"/>
  <c r="C144" i="6"/>
  <c r="C147" i="6"/>
  <c r="J145" i="6"/>
  <c r="I144" i="6"/>
  <c r="I145" i="6"/>
  <c r="I147" i="6"/>
  <c r="B102" i="6"/>
  <c r="I102" i="6"/>
  <c r="D104" i="6"/>
  <c r="F105" i="6"/>
  <c r="J107" i="6"/>
  <c r="D109" i="6"/>
  <c r="G110" i="6"/>
  <c r="C61" i="6"/>
  <c r="F62" i="6"/>
  <c r="I63" i="6"/>
  <c r="E29" i="6"/>
  <c r="E28" i="6"/>
  <c r="E27" i="6"/>
  <c r="E26" i="6"/>
  <c r="J28" i="6"/>
  <c r="I27" i="6"/>
  <c r="H26" i="6"/>
  <c r="D27" i="6"/>
  <c r="G28" i="6"/>
  <c r="I29" i="6"/>
  <c r="B6" i="6"/>
  <c r="H6" i="6"/>
  <c r="C8" i="6"/>
  <c r="E9" i="6"/>
  <c r="C113" i="6"/>
  <c r="F114" i="6"/>
  <c r="H115" i="6"/>
  <c r="J116" i="6"/>
  <c r="C49" i="6"/>
  <c r="C48" i="6"/>
  <c r="C47" i="6"/>
  <c r="C46" i="6"/>
  <c r="I49" i="6"/>
  <c r="H48" i="6"/>
  <c r="G47" i="6"/>
  <c r="F46" i="6"/>
  <c r="E47" i="6"/>
  <c r="G48" i="6"/>
  <c r="J49" i="6"/>
  <c r="C92" i="6"/>
  <c r="I93" i="6"/>
  <c r="H95" i="6"/>
  <c r="E195" i="6"/>
  <c r="D197" i="6"/>
  <c r="C127" i="6"/>
  <c r="C126" i="6"/>
  <c r="C125" i="6"/>
  <c r="C124" i="6"/>
  <c r="I127" i="6"/>
  <c r="H126" i="6"/>
  <c r="G125" i="6"/>
  <c r="F124" i="6"/>
  <c r="H127" i="6"/>
  <c r="G126" i="6"/>
  <c r="F125" i="6"/>
  <c r="E124" i="6"/>
  <c r="E127" i="6"/>
  <c r="D126" i="6"/>
  <c r="J124" i="6"/>
  <c r="I125" i="6"/>
  <c r="G127" i="6"/>
  <c r="B140" i="6"/>
  <c r="B139" i="6"/>
  <c r="D140" i="6"/>
  <c r="D142" i="6"/>
  <c r="D165" i="6"/>
  <c r="C167" i="6"/>
  <c r="E144" i="6"/>
  <c r="C146" i="6"/>
  <c r="J147" i="6"/>
  <c r="J122" i="6"/>
  <c r="I122" i="6"/>
  <c r="I121" i="6"/>
  <c r="I120" i="6"/>
  <c r="I119" i="6"/>
  <c r="H122" i="6"/>
  <c r="G121" i="6"/>
  <c r="F120" i="6"/>
  <c r="E119" i="6"/>
  <c r="G122" i="6"/>
  <c r="F121" i="6"/>
  <c r="E120" i="6"/>
  <c r="D119" i="6"/>
  <c r="D122" i="6"/>
  <c r="C121" i="6"/>
  <c r="J119" i="6"/>
  <c r="H120" i="6"/>
  <c r="F122" i="6"/>
  <c r="H208" i="6"/>
  <c r="H207" i="6"/>
  <c r="H206" i="6"/>
  <c r="H205" i="6"/>
  <c r="D208" i="6"/>
  <c r="C207" i="6"/>
  <c r="J205" i="6"/>
  <c r="G208" i="6"/>
  <c r="F207" i="6"/>
  <c r="E206" i="6"/>
  <c r="D205" i="6"/>
  <c r="F208" i="6"/>
  <c r="J206" i="6"/>
  <c r="F205" i="6"/>
  <c r="E208" i="6"/>
  <c r="I206" i="6"/>
  <c r="E205" i="6"/>
  <c r="C208" i="6"/>
  <c r="G206" i="6"/>
  <c r="C205" i="6"/>
  <c r="G207" i="6"/>
  <c r="C206" i="6"/>
  <c r="J207" i="6"/>
  <c r="B417" i="6"/>
  <c r="B416" i="6"/>
  <c r="B418" i="6"/>
  <c r="B415" i="6"/>
  <c r="B293" i="6"/>
  <c r="B295" i="6"/>
  <c r="B296" i="6"/>
  <c r="B294" i="6"/>
  <c r="B104" i="6"/>
  <c r="J102" i="6"/>
  <c r="E104" i="6"/>
  <c r="G105" i="6"/>
  <c r="C108" i="6"/>
  <c r="F109" i="6"/>
  <c r="H110" i="6"/>
  <c r="E61" i="6"/>
  <c r="H62" i="6"/>
  <c r="J63" i="6"/>
  <c r="B66" i="6"/>
  <c r="H66" i="6"/>
  <c r="C68" i="6"/>
  <c r="C54" i="6"/>
  <c r="C53" i="6"/>
  <c r="C52" i="6"/>
  <c r="C51" i="6"/>
  <c r="E54" i="6"/>
  <c r="D53" i="6"/>
  <c r="J51" i="6"/>
  <c r="E52" i="6"/>
  <c r="G53" i="6"/>
  <c r="I54" i="6"/>
  <c r="C26" i="6"/>
  <c r="F27" i="6"/>
  <c r="H28" i="6"/>
  <c r="J29" i="6"/>
  <c r="E41" i="6"/>
  <c r="I42" i="6"/>
  <c r="C44" i="6"/>
  <c r="B7" i="6"/>
  <c r="J6" i="6"/>
  <c r="D8" i="6"/>
  <c r="D113" i="6"/>
  <c r="G114" i="6"/>
  <c r="I115" i="6"/>
  <c r="B83" i="6"/>
  <c r="B84" i="6"/>
  <c r="H82" i="6"/>
  <c r="C84" i="6"/>
  <c r="I39" i="6"/>
  <c r="I38" i="6"/>
  <c r="I37" i="6"/>
  <c r="I36" i="6"/>
  <c r="J38" i="6"/>
  <c r="H37" i="6"/>
  <c r="G36" i="6"/>
  <c r="D37" i="6"/>
  <c r="F38" i="6"/>
  <c r="H39" i="6"/>
  <c r="D46" i="6"/>
  <c r="F47" i="6"/>
  <c r="I48" i="6"/>
  <c r="G56" i="6"/>
  <c r="C58" i="6"/>
  <c r="H59" i="6"/>
  <c r="G87" i="6"/>
  <c r="D89" i="6"/>
  <c r="G90" i="6"/>
  <c r="D92" i="6"/>
  <c r="D94" i="6"/>
  <c r="J95" i="6"/>
  <c r="C98" i="6"/>
  <c r="F195" i="6"/>
  <c r="E197" i="6"/>
  <c r="D124" i="6"/>
  <c r="J125" i="6"/>
  <c r="J127" i="6"/>
  <c r="G129" i="6"/>
  <c r="F131" i="6"/>
  <c r="B141" i="6"/>
  <c r="F140" i="6"/>
  <c r="H165" i="6"/>
  <c r="F167" i="6"/>
  <c r="F144" i="6"/>
  <c r="D146" i="6"/>
  <c r="B162" i="6"/>
  <c r="B159" i="6"/>
  <c r="H174" i="6"/>
  <c r="G176" i="6"/>
  <c r="J179" i="6"/>
  <c r="H181" i="6"/>
  <c r="C119" i="6"/>
  <c r="J120" i="6"/>
  <c r="E185" i="6"/>
  <c r="C200" i="6"/>
  <c r="G205" i="6"/>
  <c r="I208" i="6"/>
  <c r="G109" i="6"/>
  <c r="B90" i="6"/>
  <c r="B89" i="6"/>
  <c r="B98" i="6"/>
  <c r="B99" i="6"/>
  <c r="B97" i="6"/>
  <c r="J195" i="6"/>
  <c r="B345" i="6"/>
  <c r="B344" i="6"/>
  <c r="B343" i="6"/>
  <c r="I9" i="6"/>
  <c r="I8" i="6"/>
  <c r="I7" i="6"/>
  <c r="I6" i="6"/>
  <c r="H9" i="6"/>
  <c r="G8" i="6"/>
  <c r="F7" i="6"/>
  <c r="E6" i="6"/>
  <c r="J9" i="6"/>
  <c r="G113" i="6"/>
  <c r="C116" i="6"/>
  <c r="B87" i="6"/>
  <c r="C142" i="6"/>
  <c r="C141" i="6"/>
  <c r="C140" i="6"/>
  <c r="C139" i="6"/>
  <c r="J141" i="6"/>
  <c r="I140" i="6"/>
  <c r="H139" i="6"/>
  <c r="J142" i="6"/>
  <c r="I141" i="6"/>
  <c r="H140" i="6"/>
  <c r="G139" i="6"/>
  <c r="G142" i="6"/>
  <c r="F141" i="6"/>
  <c r="E140" i="6"/>
  <c r="D139" i="6"/>
  <c r="H142" i="6"/>
  <c r="C164" i="6"/>
  <c r="J165" i="6"/>
  <c r="J167" i="6"/>
  <c r="J144" i="6"/>
  <c r="I146" i="6"/>
  <c r="D102" i="6"/>
  <c r="F103" i="6"/>
  <c r="H104" i="6"/>
  <c r="D107" i="6"/>
  <c r="H108" i="6"/>
  <c r="J109" i="6"/>
  <c r="B61" i="6"/>
  <c r="I61" i="6"/>
  <c r="C63" i="6"/>
  <c r="E64" i="6"/>
  <c r="I69" i="6"/>
  <c r="I68" i="6"/>
  <c r="I67" i="6"/>
  <c r="I66" i="6"/>
  <c r="F69" i="6"/>
  <c r="E68" i="6"/>
  <c r="D67" i="6"/>
  <c r="C66" i="6"/>
  <c r="E67" i="6"/>
  <c r="G68" i="6"/>
  <c r="J69" i="6"/>
  <c r="G26" i="6"/>
  <c r="J27" i="6"/>
  <c r="D29" i="6"/>
  <c r="J41" i="6"/>
  <c r="D43" i="6"/>
  <c r="C6" i="6"/>
  <c r="E7" i="6"/>
  <c r="H8" i="6"/>
  <c r="H113" i="6"/>
  <c r="J114" i="6"/>
  <c r="F116" i="6"/>
  <c r="G85" i="6"/>
  <c r="G84" i="6"/>
  <c r="G83" i="6"/>
  <c r="G82" i="6"/>
  <c r="C85" i="6"/>
  <c r="J83" i="6"/>
  <c r="I82" i="6"/>
  <c r="D83" i="6"/>
  <c r="F84" i="6"/>
  <c r="I85" i="6"/>
  <c r="H46" i="6"/>
  <c r="J47" i="6"/>
  <c r="E49" i="6"/>
  <c r="C57" i="6"/>
  <c r="B88" i="6"/>
  <c r="D88" i="6"/>
  <c r="B31" i="6"/>
  <c r="C93" i="6"/>
  <c r="I94" i="6"/>
  <c r="G100" i="6"/>
  <c r="G99" i="6"/>
  <c r="G98" i="6"/>
  <c r="G97" i="6"/>
  <c r="C100" i="6"/>
  <c r="J98" i="6"/>
  <c r="I97" i="6"/>
  <c r="J99" i="6"/>
  <c r="I98" i="6"/>
  <c r="H97" i="6"/>
  <c r="H100" i="6"/>
  <c r="F99" i="6"/>
  <c r="E98" i="6"/>
  <c r="D97" i="6"/>
  <c r="H98" i="6"/>
  <c r="F100" i="6"/>
  <c r="E194" i="6"/>
  <c r="D196" i="6"/>
  <c r="I124" i="6"/>
  <c r="I126" i="6"/>
  <c r="E130" i="6"/>
  <c r="E139" i="6"/>
  <c r="D141" i="6"/>
  <c r="I142" i="6"/>
  <c r="G164" i="6"/>
  <c r="B145" i="6"/>
  <c r="B146" i="6"/>
  <c r="C145" i="6"/>
  <c r="J146" i="6"/>
  <c r="F175" i="6"/>
  <c r="G180" i="6"/>
  <c r="H119" i="6"/>
  <c r="H121" i="6"/>
  <c r="I200" i="6"/>
  <c r="F206" i="6"/>
  <c r="B262" i="6"/>
  <c r="B265" i="6"/>
  <c r="B264" i="6"/>
  <c r="B263" i="6"/>
  <c r="D108" i="6"/>
  <c r="J110" i="6"/>
  <c r="E167" i="6"/>
  <c r="E166" i="6"/>
  <c r="E165" i="6"/>
  <c r="E164" i="6"/>
  <c r="I167" i="6"/>
  <c r="H166" i="6"/>
  <c r="G165" i="6"/>
  <c r="F164" i="6"/>
  <c r="H167" i="6"/>
  <c r="G166" i="6"/>
  <c r="F165" i="6"/>
  <c r="D164" i="6"/>
  <c r="D167" i="6"/>
  <c r="C166" i="6"/>
  <c r="J164" i="6"/>
  <c r="I165" i="6"/>
  <c r="G167" i="6"/>
  <c r="C105" i="6"/>
  <c r="C104" i="6"/>
  <c r="C103" i="6"/>
  <c r="C102" i="6"/>
  <c r="J104" i="6"/>
  <c r="I103" i="6"/>
  <c r="H102" i="6"/>
  <c r="E103" i="6"/>
  <c r="G104" i="6"/>
  <c r="I105" i="6"/>
  <c r="C107" i="6"/>
  <c r="F108" i="6"/>
  <c r="I109" i="6"/>
  <c r="H61" i="6"/>
  <c r="D64" i="6"/>
  <c r="F8" i="6"/>
  <c r="I114" i="6"/>
  <c r="B132" i="6"/>
  <c r="B131" i="6"/>
  <c r="B130" i="6"/>
  <c r="B269" i="6"/>
  <c r="B270" i="6"/>
  <c r="B268" i="6"/>
  <c r="B267" i="6"/>
  <c r="E102" i="6"/>
  <c r="G103" i="6"/>
  <c r="I104" i="6"/>
  <c r="G107" i="6"/>
  <c r="I108" i="6"/>
  <c r="B63" i="6"/>
  <c r="J61" i="6"/>
  <c r="D63" i="6"/>
  <c r="F64" i="6"/>
  <c r="I26" i="6"/>
  <c r="C28" i="6"/>
  <c r="F29" i="6"/>
  <c r="D6" i="6"/>
  <c r="G7" i="6"/>
  <c r="J8" i="6"/>
  <c r="I113" i="6"/>
  <c r="D115" i="6"/>
  <c r="G116" i="6"/>
  <c r="I46" i="6"/>
  <c r="D48" i="6"/>
  <c r="F49" i="6"/>
  <c r="I90" i="6"/>
  <c r="I89" i="6"/>
  <c r="I88" i="6"/>
  <c r="I87" i="6"/>
  <c r="H90" i="6"/>
  <c r="G89" i="6"/>
  <c r="F88" i="6"/>
  <c r="E87" i="6"/>
  <c r="D90" i="6"/>
  <c r="C89" i="6"/>
  <c r="J87" i="6"/>
  <c r="E88" i="6"/>
  <c r="J89" i="6"/>
  <c r="B33" i="6"/>
  <c r="D93" i="6"/>
  <c r="J94" i="6"/>
  <c r="H194" i="6"/>
  <c r="D125" i="6"/>
  <c r="J126" i="6"/>
  <c r="I132" i="6"/>
  <c r="I131" i="6"/>
  <c r="I130" i="6"/>
  <c r="I129" i="6"/>
  <c r="D132" i="6"/>
  <c r="C131" i="6"/>
  <c r="J129" i="6"/>
  <c r="C132" i="6"/>
  <c r="J130" i="6"/>
  <c r="H129" i="6"/>
  <c r="H132" i="6"/>
  <c r="G131" i="6"/>
  <c r="F130" i="6"/>
  <c r="E129" i="6"/>
  <c r="G130" i="6"/>
  <c r="F132" i="6"/>
  <c r="F139" i="6"/>
  <c r="E141" i="6"/>
  <c r="H164" i="6"/>
  <c r="F166" i="6"/>
  <c r="F145" i="6"/>
  <c r="D147" i="6"/>
  <c r="C177" i="6"/>
  <c r="C176" i="6"/>
  <c r="C175" i="6"/>
  <c r="C174" i="6"/>
  <c r="E177" i="6"/>
  <c r="D176" i="6"/>
  <c r="J174" i="6"/>
  <c r="D177" i="6"/>
  <c r="J175" i="6"/>
  <c r="I174" i="6"/>
  <c r="I177" i="6"/>
  <c r="H176" i="6"/>
  <c r="G175" i="6"/>
  <c r="F174" i="6"/>
  <c r="H175" i="6"/>
  <c r="G177" i="6"/>
  <c r="E182" i="6"/>
  <c r="E181" i="6"/>
  <c r="E180" i="6"/>
  <c r="E179" i="6"/>
  <c r="J181" i="6"/>
  <c r="I180" i="6"/>
  <c r="H179" i="6"/>
  <c r="J182" i="6"/>
  <c r="I181" i="6"/>
  <c r="H180" i="6"/>
  <c r="G179" i="6"/>
  <c r="G182" i="6"/>
  <c r="F181" i="6"/>
  <c r="D180" i="6"/>
  <c r="C179" i="6"/>
  <c r="J180" i="6"/>
  <c r="H182" i="6"/>
  <c r="B122" i="6"/>
  <c r="B121" i="6"/>
  <c r="C120" i="6"/>
  <c r="J121" i="6"/>
  <c r="D187" i="6"/>
  <c r="D186" i="6"/>
  <c r="D185" i="6"/>
  <c r="D184" i="6"/>
  <c r="H187" i="6"/>
  <c r="G186" i="6"/>
  <c r="F185" i="6"/>
  <c r="E184" i="6"/>
  <c r="C187" i="6"/>
  <c r="I185" i="6"/>
  <c r="G184" i="6"/>
  <c r="J186" i="6"/>
  <c r="H185" i="6"/>
  <c r="F184" i="6"/>
  <c r="I186" i="6"/>
  <c r="G185" i="6"/>
  <c r="C184" i="6"/>
  <c r="G187" i="6"/>
  <c r="E186" i="6"/>
  <c r="J184" i="6"/>
  <c r="H186" i="6"/>
  <c r="D207" i="6"/>
  <c r="E110" i="6"/>
  <c r="E109" i="6"/>
  <c r="E108" i="6"/>
  <c r="E107" i="6"/>
  <c r="I110" i="6"/>
  <c r="H109" i="6"/>
  <c r="G108" i="6"/>
  <c r="F107" i="6"/>
  <c r="I197" i="6"/>
  <c r="I196" i="6"/>
  <c r="I195" i="6"/>
  <c r="I194" i="6"/>
  <c r="J196" i="6"/>
  <c r="H195" i="6"/>
  <c r="G194" i="6"/>
  <c r="J197" i="6"/>
  <c r="H196" i="6"/>
  <c r="G195" i="6"/>
  <c r="F194" i="6"/>
  <c r="F197" i="6"/>
  <c r="E196" i="6"/>
  <c r="D195" i="6"/>
  <c r="C194" i="6"/>
  <c r="G197" i="6"/>
  <c r="J62" i="6"/>
  <c r="D7" i="6"/>
  <c r="H92" i="6"/>
  <c r="G94" i="6"/>
  <c r="B100" i="6"/>
  <c r="D194" i="6"/>
  <c r="C196" i="6"/>
  <c r="H197" i="6"/>
  <c r="J140" i="6"/>
  <c r="B346" i="6"/>
  <c r="F102" i="6"/>
  <c r="H103" i="6"/>
  <c r="D105" i="6"/>
  <c r="H107" i="6"/>
  <c r="J108" i="6"/>
  <c r="D110" i="6"/>
  <c r="B64" i="6"/>
  <c r="C62" i="6"/>
  <c r="E63" i="6"/>
  <c r="I64" i="6"/>
  <c r="E66" i="6"/>
  <c r="G67" i="6"/>
  <c r="J68" i="6"/>
  <c r="B51" i="6"/>
  <c r="J26" i="6"/>
  <c r="D28" i="6"/>
  <c r="G29" i="6"/>
  <c r="G44" i="6"/>
  <c r="G43" i="6"/>
  <c r="G42" i="6"/>
  <c r="G41" i="6"/>
  <c r="J44" i="6"/>
  <c r="I43" i="6"/>
  <c r="H42" i="6"/>
  <c r="F41" i="6"/>
  <c r="D42" i="6"/>
  <c r="F43" i="6"/>
  <c r="I44" i="6"/>
  <c r="F6" i="6"/>
  <c r="H7" i="6"/>
  <c r="C9" i="6"/>
  <c r="C114" i="6"/>
  <c r="F115" i="6"/>
  <c r="H116" i="6"/>
  <c r="B39" i="6"/>
  <c r="B36" i="6"/>
  <c r="J46" i="6"/>
  <c r="E48" i="6"/>
  <c r="G49" i="6"/>
  <c r="E59" i="6"/>
  <c r="E58" i="6"/>
  <c r="E57" i="6"/>
  <c r="E56" i="6"/>
  <c r="J58" i="6"/>
  <c r="I57" i="6"/>
  <c r="H56" i="6"/>
  <c r="G59" i="6"/>
  <c r="F58" i="6"/>
  <c r="D57" i="6"/>
  <c r="C56" i="6"/>
  <c r="G57" i="6"/>
  <c r="C59" i="6"/>
  <c r="C87" i="6"/>
  <c r="G88" i="6"/>
  <c r="C90" i="6"/>
  <c r="B34" i="6"/>
  <c r="F93" i="6"/>
  <c r="F95" i="6"/>
  <c r="E97" i="6"/>
  <c r="D99" i="6"/>
  <c r="J100" i="6"/>
  <c r="J194" i="6"/>
  <c r="G196" i="6"/>
  <c r="E125" i="6"/>
  <c r="D127" i="6"/>
  <c r="C129" i="6"/>
  <c r="H130" i="6"/>
  <c r="G132" i="6"/>
  <c r="I139" i="6"/>
  <c r="G141" i="6"/>
  <c r="I164" i="6"/>
  <c r="I166" i="6"/>
  <c r="H145" i="6"/>
  <c r="E147" i="6"/>
  <c r="D174" i="6"/>
  <c r="I175" i="6"/>
  <c r="H177" i="6"/>
  <c r="D179" i="6"/>
  <c r="C181" i="6"/>
  <c r="I182" i="6"/>
  <c r="D120" i="6"/>
  <c r="C122" i="6"/>
  <c r="F202" i="6"/>
  <c r="F201" i="6"/>
  <c r="F200" i="6"/>
  <c r="F199" i="6"/>
  <c r="C202" i="6"/>
  <c r="J200" i="6"/>
  <c r="G202" i="6"/>
  <c r="E201" i="6"/>
  <c r="D200" i="6"/>
  <c r="C199" i="6"/>
  <c r="J202" i="6"/>
  <c r="G201" i="6"/>
  <c r="J199" i="6"/>
  <c r="I202" i="6"/>
  <c r="D201" i="6"/>
  <c r="I199" i="6"/>
  <c r="H202" i="6"/>
  <c r="C201" i="6"/>
  <c r="H199" i="6"/>
  <c r="J201" i="6"/>
  <c r="G200" i="6"/>
  <c r="D199" i="6"/>
  <c r="I201" i="6"/>
  <c r="B207" i="6"/>
  <c r="B208" i="6"/>
  <c r="B205" i="6"/>
  <c r="E207" i="6"/>
  <c r="G74" i="6"/>
  <c r="G73" i="6"/>
  <c r="G72" i="6"/>
  <c r="G71" i="6"/>
  <c r="C72" i="6"/>
  <c r="D73" i="6"/>
  <c r="E74" i="6"/>
  <c r="H31" i="6"/>
  <c r="I32" i="6"/>
  <c r="H189" i="6"/>
  <c r="I190" i="6"/>
  <c r="F134" i="6"/>
  <c r="H135" i="6"/>
  <c r="I136" i="6"/>
  <c r="J137" i="6"/>
  <c r="G159" i="6"/>
  <c r="H160" i="6"/>
  <c r="G172" i="6"/>
  <c r="G171" i="6"/>
  <c r="G170" i="6"/>
  <c r="G169" i="6"/>
  <c r="C170" i="6"/>
  <c r="D171" i="6"/>
  <c r="E172" i="6"/>
  <c r="D397" i="6"/>
  <c r="D396" i="6"/>
  <c r="D395" i="6"/>
  <c r="D394" i="6"/>
  <c r="G397" i="6"/>
  <c r="F396" i="6"/>
  <c r="E395" i="6"/>
  <c r="C394" i="6"/>
  <c r="J397" i="6"/>
  <c r="I396" i="6"/>
  <c r="H395" i="6"/>
  <c r="G394" i="6"/>
  <c r="G395" i="6"/>
  <c r="C397" i="6"/>
  <c r="G226" i="6"/>
  <c r="C228" i="6"/>
  <c r="G229" i="6"/>
  <c r="G231" i="6"/>
  <c r="I233" i="6"/>
  <c r="H270" i="6"/>
  <c r="H269" i="6"/>
  <c r="H268" i="6"/>
  <c r="H267" i="6"/>
  <c r="D270" i="6"/>
  <c r="C269" i="6"/>
  <c r="J267" i="6"/>
  <c r="C270" i="6"/>
  <c r="J268" i="6"/>
  <c r="I267" i="6"/>
  <c r="J269" i="6"/>
  <c r="I268" i="6"/>
  <c r="G267" i="6"/>
  <c r="G270" i="6"/>
  <c r="F269" i="6"/>
  <c r="E268" i="6"/>
  <c r="D267" i="6"/>
  <c r="D269" i="6"/>
  <c r="C294" i="6"/>
  <c r="H296" i="6"/>
  <c r="B348" i="6"/>
  <c r="B349" i="6"/>
  <c r="B350" i="6"/>
  <c r="F387" i="6"/>
  <c r="F386" i="6"/>
  <c r="F385" i="6"/>
  <c r="F384" i="6"/>
  <c r="J386" i="6"/>
  <c r="I385" i="6"/>
  <c r="H384" i="6"/>
  <c r="D387" i="6"/>
  <c r="J385" i="6"/>
  <c r="G384" i="6"/>
  <c r="C387" i="6"/>
  <c r="H385" i="6"/>
  <c r="E384" i="6"/>
  <c r="I386" i="6"/>
  <c r="G385" i="6"/>
  <c r="D384" i="6"/>
  <c r="H387" i="6"/>
  <c r="E386" i="6"/>
  <c r="C385" i="6"/>
  <c r="G387" i="6"/>
  <c r="J384" i="6"/>
  <c r="E387" i="6"/>
  <c r="I384" i="6"/>
  <c r="H386" i="6"/>
  <c r="C384" i="6"/>
  <c r="C386" i="6"/>
  <c r="C34" i="6"/>
  <c r="C33" i="6"/>
  <c r="C32" i="6"/>
  <c r="C31" i="6"/>
  <c r="D32" i="6"/>
  <c r="E33" i="6"/>
  <c r="F34" i="6"/>
  <c r="E192" i="6"/>
  <c r="E191" i="6"/>
  <c r="E190" i="6"/>
  <c r="E189" i="6"/>
  <c r="C190" i="6"/>
  <c r="D191" i="6"/>
  <c r="F192" i="6"/>
  <c r="J134" i="6"/>
  <c r="C136" i="6"/>
  <c r="I162" i="6"/>
  <c r="I161" i="6"/>
  <c r="I160" i="6"/>
  <c r="I159" i="6"/>
  <c r="C160" i="6"/>
  <c r="D161" i="6"/>
  <c r="E162" i="6"/>
  <c r="C227" i="6"/>
  <c r="G228" i="6"/>
  <c r="B403" i="6"/>
  <c r="B400" i="6"/>
  <c r="B234" i="6"/>
  <c r="B233" i="6"/>
  <c r="B232" i="6"/>
  <c r="G232" i="6"/>
  <c r="I234" i="6"/>
  <c r="C295" i="6"/>
  <c r="B320" i="6"/>
  <c r="B319" i="6"/>
  <c r="B318" i="6"/>
  <c r="D31" i="6"/>
  <c r="E32" i="6"/>
  <c r="F33" i="6"/>
  <c r="G34" i="6"/>
  <c r="B194" i="6"/>
  <c r="F191" i="6"/>
  <c r="G192" i="6"/>
  <c r="G137" i="6"/>
  <c r="G136" i="6"/>
  <c r="G135" i="6"/>
  <c r="G134" i="6"/>
  <c r="C135" i="6"/>
  <c r="D136" i="6"/>
  <c r="E137" i="6"/>
  <c r="D160" i="6"/>
  <c r="E161" i="6"/>
  <c r="F162" i="6"/>
  <c r="E227" i="6"/>
  <c r="B213" i="6"/>
  <c r="B212" i="6"/>
  <c r="B211" i="6"/>
  <c r="B401" i="6"/>
  <c r="B231" i="6"/>
  <c r="H232" i="6"/>
  <c r="B321" i="6"/>
  <c r="D229" i="6"/>
  <c r="D228" i="6"/>
  <c r="D227" i="6"/>
  <c r="D226" i="6"/>
  <c r="I229" i="6"/>
  <c r="H228" i="6"/>
  <c r="G227" i="6"/>
  <c r="F226" i="6"/>
  <c r="C229" i="6"/>
  <c r="J227" i="6"/>
  <c r="I226" i="6"/>
  <c r="F227" i="6"/>
  <c r="J228" i="6"/>
  <c r="D234" i="6"/>
  <c r="D233" i="6"/>
  <c r="D232" i="6"/>
  <c r="D231" i="6"/>
  <c r="E234" i="6"/>
  <c r="C233" i="6"/>
  <c r="J231" i="6"/>
  <c r="C234" i="6"/>
  <c r="J232" i="6"/>
  <c r="I231" i="6"/>
  <c r="J233" i="6"/>
  <c r="I232" i="6"/>
  <c r="H231" i="6"/>
  <c r="H234" i="6"/>
  <c r="G233" i="6"/>
  <c r="F232" i="6"/>
  <c r="E231" i="6"/>
  <c r="E233" i="6"/>
  <c r="B260" i="6"/>
  <c r="B257" i="6"/>
  <c r="D296" i="6"/>
  <c r="D295" i="6"/>
  <c r="D294" i="6"/>
  <c r="D293" i="6"/>
  <c r="J296" i="6"/>
  <c r="I295" i="6"/>
  <c r="H294" i="6"/>
  <c r="G293" i="6"/>
  <c r="C296" i="6"/>
  <c r="I294" i="6"/>
  <c r="F293" i="6"/>
  <c r="J295" i="6"/>
  <c r="G294" i="6"/>
  <c r="E293" i="6"/>
  <c r="H295" i="6"/>
  <c r="F294" i="6"/>
  <c r="C293" i="6"/>
  <c r="G296" i="6"/>
  <c r="E295" i="6"/>
  <c r="J293" i="6"/>
  <c r="G295" i="6"/>
  <c r="B278" i="6"/>
  <c r="B279" i="6"/>
  <c r="F236" i="6"/>
  <c r="G237" i="6"/>
  <c r="I238" i="6"/>
  <c r="J239" i="6"/>
  <c r="H250" i="6"/>
  <c r="H249" i="6"/>
  <c r="H248" i="6"/>
  <c r="H247" i="6"/>
  <c r="C248" i="6"/>
  <c r="D249" i="6"/>
  <c r="E250" i="6"/>
  <c r="G257" i="6"/>
  <c r="H258" i="6"/>
  <c r="I259" i="6"/>
  <c r="J260" i="6"/>
  <c r="E262" i="6"/>
  <c r="G263" i="6"/>
  <c r="H264" i="6"/>
  <c r="B291" i="6"/>
  <c r="G298" i="6"/>
  <c r="J299" i="6"/>
  <c r="D301" i="6"/>
  <c r="E329" i="6"/>
  <c r="J331" i="6"/>
  <c r="E334" i="6"/>
  <c r="J336" i="6"/>
  <c r="B384" i="6"/>
  <c r="B385" i="6"/>
  <c r="B387" i="6"/>
  <c r="D314" i="6"/>
  <c r="J236" i="6"/>
  <c r="C238" i="6"/>
  <c r="J257" i="6"/>
  <c r="C259" i="6"/>
  <c r="C299" i="6"/>
  <c r="E300" i="6"/>
  <c r="H321" i="6"/>
  <c r="H320" i="6"/>
  <c r="H319" i="6"/>
  <c r="H318" i="6"/>
  <c r="C321" i="6"/>
  <c r="J319" i="6"/>
  <c r="I318" i="6"/>
  <c r="J320" i="6"/>
  <c r="G319" i="6"/>
  <c r="E318" i="6"/>
  <c r="I320" i="6"/>
  <c r="F319" i="6"/>
  <c r="D318" i="6"/>
  <c r="J321" i="6"/>
  <c r="G320" i="6"/>
  <c r="E319" i="6"/>
  <c r="C318" i="6"/>
  <c r="F321" i="6"/>
  <c r="D320" i="6"/>
  <c r="J318" i="6"/>
  <c r="F320" i="6"/>
  <c r="B365" i="6"/>
  <c r="B364" i="6"/>
  <c r="B363" i="6"/>
  <c r="H239" i="6"/>
  <c r="H238" i="6"/>
  <c r="H237" i="6"/>
  <c r="H236" i="6"/>
  <c r="C237" i="6"/>
  <c r="D238" i="6"/>
  <c r="E239" i="6"/>
  <c r="D260" i="6"/>
  <c r="D259" i="6"/>
  <c r="D258" i="6"/>
  <c r="D257" i="6"/>
  <c r="C258" i="6"/>
  <c r="E259" i="6"/>
  <c r="F260" i="6"/>
  <c r="H301" i="6"/>
  <c r="H300" i="6"/>
  <c r="H299" i="6"/>
  <c r="H298" i="6"/>
  <c r="G301" i="6"/>
  <c r="F300" i="6"/>
  <c r="E299" i="6"/>
  <c r="D298" i="6"/>
  <c r="D299" i="6"/>
  <c r="G300" i="6"/>
  <c r="J301" i="6"/>
  <c r="D331" i="6"/>
  <c r="D330" i="6"/>
  <c r="D329" i="6"/>
  <c r="D328" i="6"/>
  <c r="H331" i="6"/>
  <c r="G330" i="6"/>
  <c r="F329" i="6"/>
  <c r="E328" i="6"/>
  <c r="C331" i="6"/>
  <c r="I329" i="6"/>
  <c r="G328" i="6"/>
  <c r="J330" i="6"/>
  <c r="H329" i="6"/>
  <c r="F328" i="6"/>
  <c r="I330" i="6"/>
  <c r="G329" i="6"/>
  <c r="C328" i="6"/>
  <c r="G331" i="6"/>
  <c r="E330" i="6"/>
  <c r="J328" i="6"/>
  <c r="H330" i="6"/>
  <c r="F336" i="6"/>
  <c r="F335" i="6"/>
  <c r="F334" i="6"/>
  <c r="F333" i="6"/>
  <c r="G336" i="6"/>
  <c r="E335" i="6"/>
  <c r="D334" i="6"/>
  <c r="C333" i="6"/>
  <c r="H336" i="6"/>
  <c r="D335" i="6"/>
  <c r="J333" i="6"/>
  <c r="E336" i="6"/>
  <c r="C335" i="6"/>
  <c r="I333" i="6"/>
  <c r="D336" i="6"/>
  <c r="J334" i="6"/>
  <c r="H333" i="6"/>
  <c r="I335" i="6"/>
  <c r="G334" i="6"/>
  <c r="D333" i="6"/>
  <c r="H335" i="6"/>
  <c r="B274" i="6"/>
  <c r="B275" i="6"/>
  <c r="B273" i="6"/>
  <c r="H316" i="6"/>
  <c r="H315" i="6"/>
  <c r="H314" i="6"/>
  <c r="H313" i="6"/>
  <c r="J316" i="6"/>
  <c r="I315" i="6"/>
  <c r="G314" i="6"/>
  <c r="F313" i="6"/>
  <c r="F316" i="6"/>
  <c r="D315" i="6"/>
  <c r="J313" i="6"/>
  <c r="E316" i="6"/>
  <c r="C315" i="6"/>
  <c r="I313" i="6"/>
  <c r="D316" i="6"/>
  <c r="J314" i="6"/>
  <c r="G313" i="6"/>
  <c r="G315" i="6"/>
  <c r="E314" i="6"/>
  <c r="C313" i="6"/>
  <c r="F315" i="6"/>
  <c r="B366" i="6"/>
  <c r="C236" i="6"/>
  <c r="D237" i="6"/>
  <c r="E238" i="6"/>
  <c r="F239" i="6"/>
  <c r="B247" i="6"/>
  <c r="C257" i="6"/>
  <c r="E258" i="6"/>
  <c r="F259" i="6"/>
  <c r="G260" i="6"/>
  <c r="F265" i="6"/>
  <c r="F264" i="6"/>
  <c r="F263" i="6"/>
  <c r="F262" i="6"/>
  <c r="C263" i="6"/>
  <c r="D264" i="6"/>
  <c r="E265" i="6"/>
  <c r="C298" i="6"/>
  <c r="F299" i="6"/>
  <c r="I300" i="6"/>
  <c r="G318" i="6"/>
  <c r="E321" i="6"/>
  <c r="H328" i="6"/>
  <c r="E331" i="6"/>
  <c r="E333" i="6"/>
  <c r="J335" i="6"/>
  <c r="B272" i="6"/>
  <c r="D313" i="6"/>
  <c r="J315" i="6"/>
  <c r="J405" i="6"/>
  <c r="J406" i="6"/>
  <c r="J407" i="6"/>
  <c r="J210" i="6"/>
  <c r="J211" i="6"/>
  <c r="J212" i="6"/>
  <c r="J400" i="6"/>
  <c r="J401" i="6"/>
  <c r="J402" i="6"/>
  <c r="J252" i="6"/>
  <c r="J253" i="6"/>
  <c r="J254" i="6"/>
  <c r="J215" i="6"/>
  <c r="J216" i="6"/>
  <c r="J217" i="6"/>
  <c r="I348" i="6"/>
  <c r="C350" i="6"/>
  <c r="F356" i="6"/>
  <c r="F355" i="6"/>
  <c r="F354" i="6"/>
  <c r="F353" i="6"/>
  <c r="I356" i="6"/>
  <c r="H355" i="6"/>
  <c r="G354" i="6"/>
  <c r="E353" i="6"/>
  <c r="D354" i="6"/>
  <c r="G355" i="6"/>
  <c r="J356" i="6"/>
  <c r="F272" i="6"/>
  <c r="I273" i="6"/>
  <c r="C275" i="6"/>
  <c r="G379" i="6"/>
  <c r="I380" i="6"/>
  <c r="E382" i="6"/>
  <c r="D351" i="6"/>
  <c r="D350" i="6"/>
  <c r="D349" i="6"/>
  <c r="D348" i="6"/>
  <c r="J351" i="6"/>
  <c r="I350" i="6"/>
  <c r="H349" i="6"/>
  <c r="G348" i="6"/>
  <c r="E349" i="6"/>
  <c r="G350" i="6"/>
  <c r="I351" i="6"/>
  <c r="J272" i="6"/>
  <c r="D274" i="6"/>
  <c r="C380" i="6"/>
  <c r="F381" i="6"/>
  <c r="D382" i="6"/>
  <c r="D381" i="6"/>
  <c r="D380" i="6"/>
  <c r="D379" i="6"/>
  <c r="C382" i="6"/>
  <c r="J380" i="6"/>
  <c r="I379" i="6"/>
  <c r="E380" i="6"/>
  <c r="G381" i="6"/>
  <c r="I382" i="6"/>
  <c r="B324" i="6"/>
  <c r="B335" i="6"/>
  <c r="G349" i="6"/>
  <c r="J350" i="6"/>
  <c r="B354" i="6"/>
  <c r="H275" i="6"/>
  <c r="H274" i="6"/>
  <c r="H273" i="6"/>
  <c r="H272" i="6"/>
  <c r="G275" i="6"/>
  <c r="F274" i="6"/>
  <c r="E273" i="6"/>
  <c r="D272" i="6"/>
  <c r="D273" i="6"/>
  <c r="G274" i="6"/>
  <c r="J275" i="6"/>
  <c r="C379" i="6"/>
  <c r="F380" i="6"/>
  <c r="H381" i="6"/>
  <c r="J382" i="6"/>
  <c r="J288" i="6"/>
  <c r="J289" i="6"/>
  <c r="J290" i="6"/>
  <c r="H341" i="6"/>
  <c r="H340" i="6"/>
  <c r="H339" i="6"/>
  <c r="H338" i="6"/>
  <c r="C339" i="6"/>
  <c r="D340" i="6"/>
  <c r="E341" i="6"/>
  <c r="D366" i="6"/>
  <c r="D365" i="6"/>
  <c r="D364" i="6"/>
  <c r="D363" i="6"/>
  <c r="C364" i="6"/>
  <c r="E365" i="6"/>
  <c r="F366" i="6"/>
  <c r="J323" i="6"/>
  <c r="J324" i="6"/>
  <c r="J325" i="6"/>
  <c r="J343" i="6"/>
  <c r="J344" i="6"/>
  <c r="J345" i="6"/>
  <c r="J277" i="6"/>
  <c r="J278" i="6"/>
  <c r="J279" i="6"/>
  <c r="J358" i="6"/>
  <c r="J359" i="6"/>
  <c r="J360" i="6"/>
  <c r="E80" i="6"/>
  <c r="E79" i="6"/>
  <c r="E78" i="6"/>
  <c r="E77" i="6"/>
  <c r="D80" i="6"/>
  <c r="D79" i="6"/>
  <c r="D78" i="6"/>
  <c r="D77" i="6"/>
  <c r="C80" i="6"/>
  <c r="C79" i="6"/>
  <c r="C78" i="6"/>
  <c r="B78" i="6"/>
  <c r="B77" i="6"/>
  <c r="B80" i="6"/>
  <c r="H424" i="6" l="1"/>
  <c r="H434" i="6" s="1"/>
  <c r="S434" i="6" s="1"/>
  <c r="C424" i="6"/>
  <c r="C434" i="6" s="1"/>
  <c r="N434" i="6" s="1"/>
  <c r="J424" i="6"/>
  <c r="J434" i="6" s="1"/>
  <c r="U434" i="6" s="1"/>
  <c r="I424" i="6"/>
  <c r="I434" i="6" s="1"/>
  <c r="T434" i="6" s="1"/>
  <c r="G424" i="6"/>
  <c r="G434" i="6" s="1"/>
  <c r="R434" i="6" s="1"/>
  <c r="D424" i="6"/>
  <c r="D434" i="6" s="1"/>
  <c r="O434" i="6" s="1"/>
  <c r="E424" i="6"/>
  <c r="E434" i="6" s="1"/>
  <c r="P434" i="6" s="1"/>
  <c r="F424" i="6"/>
  <c r="F434" i="6" s="1"/>
  <c r="Q434" i="6" s="1"/>
  <c r="G421" i="6"/>
  <c r="G431" i="6" s="1"/>
  <c r="R431" i="6" s="1"/>
  <c r="D423" i="6"/>
  <c r="D433" i="6" s="1"/>
  <c r="O433" i="6" s="1"/>
  <c r="H421" i="6"/>
  <c r="H431" i="6" s="1"/>
  <c r="S431" i="6" s="1"/>
  <c r="C422" i="6"/>
  <c r="C432" i="6" s="1"/>
  <c r="N432" i="6" s="1"/>
  <c r="J421" i="6"/>
  <c r="J431" i="6" s="1"/>
  <c r="U431" i="6" s="1"/>
  <c r="I423" i="6"/>
  <c r="I433" i="6" s="1"/>
  <c r="T433" i="6" s="1"/>
  <c r="G422" i="6"/>
  <c r="G432" i="6" s="1"/>
  <c r="R432" i="6" s="1"/>
  <c r="J422" i="6"/>
  <c r="J432" i="6" s="1"/>
  <c r="U432" i="6" s="1"/>
  <c r="I421" i="6"/>
  <c r="I431" i="6" s="1"/>
  <c r="T431" i="6" s="1"/>
  <c r="F423" i="6"/>
  <c r="F433" i="6" s="1"/>
  <c r="Q433" i="6" s="1"/>
  <c r="H422" i="6"/>
  <c r="H432" i="6" s="1"/>
  <c r="S432" i="6" s="1"/>
  <c r="D421" i="6"/>
  <c r="D431" i="6" s="1"/>
  <c r="O431" i="6" s="1"/>
  <c r="C421" i="6"/>
  <c r="C431" i="6" s="1"/>
  <c r="N431" i="6" s="1"/>
  <c r="J423" i="6"/>
  <c r="J433" i="6" s="1"/>
  <c r="U433" i="6" s="1"/>
  <c r="F422" i="6"/>
  <c r="F432" i="6" s="1"/>
  <c r="Q432" i="6" s="1"/>
  <c r="E421" i="6"/>
  <c r="E431" i="6" s="1"/>
  <c r="P431" i="6" s="1"/>
  <c r="E423" i="6"/>
  <c r="E433" i="6" s="1"/>
  <c r="P433" i="6" s="1"/>
  <c r="I422" i="6"/>
  <c r="I432" i="6" s="1"/>
  <c r="T432" i="6" s="1"/>
  <c r="F421" i="6"/>
  <c r="F431" i="6" s="1"/>
  <c r="Q431" i="6" s="1"/>
  <c r="C423" i="6"/>
  <c r="C433" i="6" s="1"/>
  <c r="N433" i="6" s="1"/>
  <c r="D422" i="6"/>
  <c r="D432" i="6" s="1"/>
  <c r="O432" i="6" s="1"/>
  <c r="E422" i="6"/>
  <c r="E432" i="6" s="1"/>
  <c r="P432" i="6" s="1"/>
  <c r="H423" i="6"/>
  <c r="H433" i="6" s="1"/>
  <c r="S433" i="6" s="1"/>
  <c r="G423" i="6"/>
  <c r="G433" i="6" s="1"/>
  <c r="R433" i="6" s="1"/>
  <c r="N149" i="6" a="1"/>
  <c r="S149" i="6" s="1"/>
  <c r="N154" i="6" a="1"/>
  <c r="V157" i="6" s="1"/>
  <c r="N241" i="6" a="1"/>
  <c r="S242" i="6" s="1"/>
  <c r="N368" i="6" a="1"/>
  <c r="Q368" i="6" s="1"/>
  <c r="N21" i="6" a="1"/>
  <c r="P24" i="6" s="1"/>
  <c r="N410" i="6" a="1"/>
  <c r="S411" i="6" s="1"/>
  <c r="N16" i="6" a="1"/>
  <c r="U18" i="6" s="1"/>
  <c r="N220" i="6" a="1"/>
  <c r="N389" i="6" a="1"/>
  <c r="K247" i="6"/>
  <c r="K273" i="6"/>
  <c r="K351" i="6"/>
  <c r="K265" i="6"/>
  <c r="K358" i="6"/>
  <c r="K355" i="6"/>
  <c r="K272" i="6"/>
  <c r="K278" i="6"/>
  <c r="K346" i="6"/>
  <c r="K216" i="6"/>
  <c r="K361" i="6"/>
  <c r="K360" i="6"/>
  <c r="K250" i="6"/>
  <c r="K218" i="6"/>
  <c r="K262" i="6"/>
  <c r="K274" i="6"/>
  <c r="K291" i="6"/>
  <c r="K326" i="6"/>
  <c r="K328" i="6"/>
  <c r="K305" i="6"/>
  <c r="K316" i="6"/>
  <c r="K289" i="6"/>
  <c r="K331" i="6"/>
  <c r="K353" i="6"/>
  <c r="K232" i="6"/>
  <c r="K338" i="6"/>
  <c r="K290" i="6"/>
  <c r="K303" i="6"/>
  <c r="K385" i="6"/>
  <c r="K253" i="6"/>
  <c r="K336" i="6"/>
  <c r="K304" i="6"/>
  <c r="K401" i="6"/>
  <c r="K288" i="6"/>
  <c r="K314" i="6"/>
  <c r="K315" i="6"/>
  <c r="K313" i="6"/>
  <c r="K387" i="6"/>
  <c r="K386" i="6"/>
  <c r="K384" i="6"/>
  <c r="K380" i="6"/>
  <c r="K382" i="6"/>
  <c r="K279" i="6"/>
  <c r="K275" i="6"/>
  <c r="K356" i="6"/>
  <c r="K354" i="6"/>
  <c r="K349" i="6"/>
  <c r="K350" i="6"/>
  <c r="K348" i="6"/>
  <c r="K339" i="6"/>
  <c r="K335" i="6"/>
  <c r="K334" i="6"/>
  <c r="K333" i="6"/>
  <c r="K329" i="6"/>
  <c r="K309" i="6"/>
  <c r="K311" i="6"/>
  <c r="K306" i="6"/>
  <c r="K295" i="6"/>
  <c r="K296" i="6"/>
  <c r="K293" i="6"/>
  <c r="K267" i="6"/>
  <c r="K269" i="6"/>
  <c r="K270" i="6"/>
  <c r="K263" i="6"/>
  <c r="K264" i="6"/>
  <c r="K254" i="6"/>
  <c r="K231" i="6"/>
  <c r="K403" i="6"/>
  <c r="K416" i="6"/>
  <c r="K239" i="6"/>
  <c r="K212" i="6"/>
  <c r="K418" i="6"/>
  <c r="K34" i="6"/>
  <c r="K227" i="6"/>
  <c r="K238" i="6"/>
  <c r="K236" i="6"/>
  <c r="K237" i="6"/>
  <c r="K205" i="6"/>
  <c r="K228" i="6"/>
  <c r="K206" i="6"/>
  <c r="K208" i="6"/>
  <c r="K395" i="6"/>
  <c r="K394" i="6"/>
  <c r="K396" i="6"/>
  <c r="K97" i="6"/>
  <c r="K136" i="6"/>
  <c r="K195" i="6"/>
  <c r="K162" i="6"/>
  <c r="K105" i="6"/>
  <c r="K165" i="6"/>
  <c r="K196" i="6"/>
  <c r="K99" i="6"/>
  <c r="K171" i="6"/>
  <c r="K176" i="6"/>
  <c r="K202" i="6"/>
  <c r="K201" i="6"/>
  <c r="K199" i="6"/>
  <c r="K200" i="6"/>
  <c r="K185" i="6"/>
  <c r="K197" i="6"/>
  <c r="K169" i="6"/>
  <c r="K137" i="6"/>
  <c r="K134" i="6"/>
  <c r="K160" i="6"/>
  <c r="K180" i="6"/>
  <c r="K142" i="6"/>
  <c r="K132" i="6"/>
  <c r="K164" i="6"/>
  <c r="K130" i="6"/>
  <c r="K140" i="6"/>
  <c r="K77" i="6"/>
  <c r="K32" i="6"/>
  <c r="K191" i="6"/>
  <c r="K66" i="6"/>
  <c r="K7" i="6"/>
  <c r="K189" i="6"/>
  <c r="K170" i="6"/>
  <c r="K179" i="6"/>
  <c r="K141" i="6"/>
  <c r="K129" i="6"/>
  <c r="K120" i="6"/>
  <c r="K172" i="6"/>
  <c r="K181" i="6"/>
  <c r="K182" i="6"/>
  <c r="K174" i="6"/>
  <c r="K175" i="6"/>
  <c r="K167" i="6"/>
  <c r="K166" i="6"/>
  <c r="K139" i="6"/>
  <c r="K131" i="6"/>
  <c r="K135" i="6"/>
  <c r="K190" i="6"/>
  <c r="K192" i="6"/>
  <c r="K124" i="6"/>
  <c r="K80" i="6"/>
  <c r="K109" i="6"/>
  <c r="K36" i="6"/>
  <c r="K37" i="6"/>
  <c r="K87" i="6"/>
  <c r="K94" i="6"/>
  <c r="K78" i="6"/>
  <c r="K89" i="6"/>
  <c r="K88" i="6"/>
  <c r="K84" i="6"/>
  <c r="K85" i="6"/>
  <c r="K79" i="6"/>
  <c r="K8" i="6"/>
  <c r="K39" i="6"/>
  <c r="K100" i="6"/>
  <c r="K33" i="6"/>
  <c r="K90" i="6"/>
  <c r="K73" i="6"/>
  <c r="K59" i="6"/>
  <c r="K47" i="6"/>
  <c r="K46" i="6"/>
  <c r="K38" i="6"/>
  <c r="K9" i="6"/>
  <c r="K6" i="6"/>
  <c r="K44" i="6"/>
  <c r="K63" i="6"/>
  <c r="K102" i="6"/>
  <c r="K184" i="6"/>
  <c r="K379" i="6"/>
  <c r="K233" i="6"/>
  <c r="K56" i="6"/>
  <c r="K69" i="6"/>
  <c r="K364" i="6"/>
  <c r="K260" i="6"/>
  <c r="K126" i="6"/>
  <c r="K53" i="6"/>
  <c r="K104" i="6"/>
  <c r="K146" i="6"/>
  <c r="K110" i="6"/>
  <c r="K417" i="6"/>
  <c r="K57" i="6"/>
  <c r="K52" i="6"/>
  <c r="K284" i="6"/>
  <c r="K67" i="6"/>
  <c r="K366" i="6"/>
  <c r="K257" i="6"/>
  <c r="K301" i="6"/>
  <c r="K407" i="6"/>
  <c r="K43" i="6"/>
  <c r="K359" i="6"/>
  <c r="K325" i="6"/>
  <c r="K294" i="6"/>
  <c r="K344" i="6"/>
  <c r="K320" i="6"/>
  <c r="K119" i="6"/>
  <c r="K58" i="6"/>
  <c r="K62" i="6"/>
  <c r="K363" i="6"/>
  <c r="K298" i="6"/>
  <c r="K26" i="6"/>
  <c r="K406" i="6"/>
  <c r="K147" i="6"/>
  <c r="K145" i="6"/>
  <c r="K41" i="6"/>
  <c r="K48" i="6"/>
  <c r="K280" i="6"/>
  <c r="K64" i="6"/>
  <c r="K249" i="6"/>
  <c r="K345" i="6"/>
  <c r="K310" i="6"/>
  <c r="K415" i="6"/>
  <c r="K226" i="6"/>
  <c r="K255" i="6"/>
  <c r="K217" i="6"/>
  <c r="K402" i="6"/>
  <c r="K211" i="6"/>
  <c r="K31" i="6"/>
  <c r="K318" i="6"/>
  <c r="K283" i="6"/>
  <c r="K286" i="6"/>
  <c r="K72" i="6"/>
  <c r="K61" i="6"/>
  <c r="K159" i="6"/>
  <c r="K161" i="6"/>
  <c r="K114" i="6"/>
  <c r="K259" i="6"/>
  <c r="K28" i="6"/>
  <c r="K68" i="6"/>
  <c r="K122" i="6"/>
  <c r="K103" i="6"/>
  <c r="K42" i="6"/>
  <c r="K258" i="6"/>
  <c r="K71" i="6"/>
  <c r="K299" i="6"/>
  <c r="K144" i="6"/>
  <c r="K381" i="6"/>
  <c r="K277" i="6"/>
  <c r="K268" i="6"/>
  <c r="K341" i="6"/>
  <c r="K323" i="6"/>
  <c r="K248" i="6"/>
  <c r="K234" i="6"/>
  <c r="K343" i="6"/>
  <c r="K82" i="6"/>
  <c r="K319" i="6"/>
  <c r="K121" i="6"/>
  <c r="K177" i="6"/>
  <c r="K92" i="6"/>
  <c r="K321" i="6"/>
  <c r="K213" i="6"/>
  <c r="K285" i="6"/>
  <c r="K194" i="6"/>
  <c r="K115" i="6"/>
  <c r="K125" i="6"/>
  <c r="K300" i="6"/>
  <c r="K405" i="6"/>
  <c r="K74" i="6"/>
  <c r="K29" i="6"/>
  <c r="K408" i="6"/>
  <c r="K107" i="6"/>
  <c r="K229" i="6"/>
  <c r="K397" i="6"/>
  <c r="K95" i="6"/>
  <c r="K113" i="6"/>
  <c r="K27" i="6"/>
  <c r="K330" i="6"/>
  <c r="K324" i="6"/>
  <c r="K340" i="6"/>
  <c r="K308" i="6"/>
  <c r="K252" i="6"/>
  <c r="K215" i="6"/>
  <c r="K400" i="6"/>
  <c r="K207" i="6"/>
  <c r="K186" i="6"/>
  <c r="K187" i="6"/>
  <c r="K83" i="6"/>
  <c r="K93" i="6"/>
  <c r="K210" i="6"/>
  <c r="K98" i="6"/>
  <c r="K116" i="6"/>
  <c r="K365" i="6"/>
  <c r="K127" i="6"/>
  <c r="K49" i="6"/>
  <c r="K51" i="6"/>
  <c r="K54" i="6"/>
  <c r="K108" i="6"/>
  <c r="K422" i="6" l="1"/>
  <c r="K432" i="6" s="1"/>
  <c r="V432" i="6" s="1"/>
  <c r="K421" i="6"/>
  <c r="K431" i="6" s="1"/>
  <c r="V431" i="6" s="1"/>
  <c r="K423" i="6"/>
  <c r="K433" i="6" s="1"/>
  <c r="V433" i="6" s="1"/>
  <c r="K424" i="6"/>
  <c r="K434" i="6" s="1"/>
  <c r="V434" i="6" s="1"/>
  <c r="R23" i="6"/>
  <c r="U149" i="6"/>
  <c r="O150" i="6"/>
  <c r="V149" i="6"/>
  <c r="Q150" i="6"/>
  <c r="N150" i="6"/>
  <c r="V150" i="6"/>
  <c r="R151" i="6"/>
  <c r="N157" i="6"/>
  <c r="N151" i="6"/>
  <c r="O152" i="6"/>
  <c r="T151" i="6"/>
  <c r="O244" i="6"/>
  <c r="N152" i="6"/>
  <c r="R150" i="6"/>
  <c r="V151" i="6"/>
  <c r="P152" i="6"/>
  <c r="O151" i="6"/>
  <c r="Q152" i="6"/>
  <c r="V152" i="6"/>
  <c r="P150" i="6"/>
  <c r="P151" i="6"/>
  <c r="N149" i="6"/>
  <c r="Q151" i="6"/>
  <c r="S241" i="6"/>
  <c r="T150" i="6"/>
  <c r="U152" i="6"/>
  <c r="R149" i="6"/>
  <c r="T241" i="6"/>
  <c r="P18" i="6"/>
  <c r="N16" i="6"/>
  <c r="P149" i="6"/>
  <c r="U150" i="6"/>
  <c r="T149" i="6"/>
  <c r="S150" i="6"/>
  <c r="T156" i="6"/>
  <c r="P412" i="6"/>
  <c r="S151" i="6"/>
  <c r="Q149" i="6"/>
  <c r="U151" i="6"/>
  <c r="T152" i="6"/>
  <c r="P156" i="6"/>
  <c r="S410" i="6"/>
  <c r="N283" i="6" a="1"/>
  <c r="U242" i="6"/>
  <c r="P410" i="6"/>
  <c r="S152" i="6"/>
  <c r="R152" i="6"/>
  <c r="O149" i="6"/>
  <c r="P157" i="6"/>
  <c r="U17" i="6"/>
  <c r="S371" i="6"/>
  <c r="P154" i="6"/>
  <c r="T370" i="6"/>
  <c r="U155" i="6"/>
  <c r="N155" i="6"/>
  <c r="U156" i="6"/>
  <c r="Q21" i="6"/>
  <c r="N107" i="6" a="1"/>
  <c r="S107" i="6" s="1"/>
  <c r="N328" i="6" a="1"/>
  <c r="S329" i="6" s="1"/>
  <c r="Q154" i="6"/>
  <c r="S155" i="6"/>
  <c r="N154" i="6"/>
  <c r="R156" i="6"/>
  <c r="O21" i="6"/>
  <c r="T155" i="6"/>
  <c r="O154" i="6"/>
  <c r="T154" i="6"/>
  <c r="U21" i="6"/>
  <c r="O155" i="6"/>
  <c r="P155" i="6"/>
  <c r="V368" i="6"/>
  <c r="S23" i="6"/>
  <c r="N159" i="6" a="1"/>
  <c r="Q162" i="6" s="1"/>
  <c r="V242" i="6"/>
  <c r="V244" i="6"/>
  <c r="N6" i="6" a="1"/>
  <c r="R7" i="6" s="1"/>
  <c r="P371" i="6"/>
  <c r="T412" i="6"/>
  <c r="O241" i="6"/>
  <c r="N194" i="6" a="1"/>
  <c r="T194" i="6" s="1"/>
  <c r="O368" i="6"/>
  <c r="U241" i="6"/>
  <c r="Q370" i="6"/>
  <c r="S244" i="6"/>
  <c r="V369" i="6"/>
  <c r="S368" i="6"/>
  <c r="P241" i="6"/>
  <c r="O243" i="6"/>
  <c r="N369" i="6"/>
  <c r="T371" i="6"/>
  <c r="S243" i="6"/>
  <c r="T244" i="6"/>
  <c r="S369" i="6"/>
  <c r="Q371" i="6"/>
  <c r="R244" i="6"/>
  <c r="Q243" i="6"/>
  <c r="R371" i="6"/>
  <c r="N51" i="6" a="1"/>
  <c r="P52" i="6" s="1"/>
  <c r="O369" i="6"/>
  <c r="P370" i="6"/>
  <c r="U244" i="6"/>
  <c r="Q244" i="6"/>
  <c r="T411" i="6"/>
  <c r="T157" i="6"/>
  <c r="U157" i="6"/>
  <c r="O157" i="6"/>
  <c r="Q156" i="6"/>
  <c r="T368" i="6"/>
  <c r="O370" i="6"/>
  <c r="U369" i="6"/>
  <c r="U371" i="6"/>
  <c r="V371" i="6"/>
  <c r="N22" i="6"/>
  <c r="N405" i="6" a="1"/>
  <c r="S407" i="6" s="1"/>
  <c r="U154" i="6"/>
  <c r="O156" i="6"/>
  <c r="R157" i="6"/>
  <c r="R154" i="6"/>
  <c r="Q157" i="6"/>
  <c r="N370" i="6"/>
  <c r="N368" i="6"/>
  <c r="U368" i="6"/>
  <c r="R370" i="6"/>
  <c r="V21" i="6"/>
  <c r="T21" i="6"/>
  <c r="R368" i="6"/>
  <c r="P368" i="6"/>
  <c r="S370" i="6"/>
  <c r="U370" i="6"/>
  <c r="S157" i="6"/>
  <c r="V155" i="6"/>
  <c r="V156" i="6"/>
  <c r="Q155" i="6"/>
  <c r="R155" i="6"/>
  <c r="V370" i="6"/>
  <c r="R369" i="6"/>
  <c r="O371" i="6"/>
  <c r="Q369" i="6"/>
  <c r="N21" i="6"/>
  <c r="R21" i="6"/>
  <c r="N36" i="6" a="1"/>
  <c r="U37" i="6" s="1"/>
  <c r="N156" i="6"/>
  <c r="V154" i="6"/>
  <c r="S156" i="6"/>
  <c r="S154" i="6"/>
  <c r="N371" i="6"/>
  <c r="P369" i="6"/>
  <c r="T369" i="6"/>
  <c r="O23" i="6"/>
  <c r="O24" i="6"/>
  <c r="T17" i="6"/>
  <c r="S16" i="6"/>
  <c r="R16" i="6"/>
  <c r="Q18" i="6"/>
  <c r="S18" i="6"/>
  <c r="V17" i="6"/>
  <c r="N18" i="6"/>
  <c r="S19" i="6"/>
  <c r="N124" i="6" a="1"/>
  <c r="U126" i="6" s="1"/>
  <c r="N236" i="6" a="1"/>
  <c r="Q239" i="6" s="1"/>
  <c r="N353" i="6" a="1"/>
  <c r="Q355" i="6" s="1"/>
  <c r="N241" i="6"/>
  <c r="V243" i="6"/>
  <c r="V241" i="6"/>
  <c r="R241" i="6"/>
  <c r="U16" i="6"/>
  <c r="O19" i="6"/>
  <c r="V16" i="6"/>
  <c r="V19" i="6"/>
  <c r="Q411" i="6"/>
  <c r="N288" i="6" a="1"/>
  <c r="P288" i="6" s="1"/>
  <c r="N113" i="6" a="1"/>
  <c r="T113" i="6" s="1"/>
  <c r="N293" i="6" a="1"/>
  <c r="P295" i="6" s="1"/>
  <c r="N244" i="6"/>
  <c r="Q241" i="6"/>
  <c r="N243" i="6"/>
  <c r="R243" i="6"/>
  <c r="R242" i="6"/>
  <c r="Q16" i="6"/>
  <c r="R17" i="6"/>
  <c r="N17" i="6"/>
  <c r="U410" i="6"/>
  <c r="T413" i="6"/>
  <c r="N400" i="6" a="1"/>
  <c r="U403" i="6" s="1"/>
  <c r="O18" i="6"/>
  <c r="T16" i="6"/>
  <c r="V18" i="6"/>
  <c r="N252" i="6" a="1"/>
  <c r="P254" i="6" s="1"/>
  <c r="N102" i="6" a="1"/>
  <c r="P102" i="6" s="1"/>
  <c r="P242" i="6"/>
  <c r="N242" i="6"/>
  <c r="T243" i="6"/>
  <c r="Q242" i="6"/>
  <c r="P243" i="6"/>
  <c r="P17" i="6"/>
  <c r="Q19" i="6"/>
  <c r="Q17" i="6"/>
  <c r="U411" i="6"/>
  <c r="N277" i="6" a="1"/>
  <c r="T279" i="6" s="1"/>
  <c r="N61" i="6" a="1"/>
  <c r="P63" i="6" s="1"/>
  <c r="N363" i="6" a="1"/>
  <c r="Q364" i="6" s="1"/>
  <c r="N66" i="6" a="1"/>
  <c r="N68" i="6" s="1"/>
  <c r="N333" i="6" a="1"/>
  <c r="Q335" i="6" s="1"/>
  <c r="U243" i="6"/>
  <c r="T242" i="6"/>
  <c r="O242" i="6"/>
  <c r="P244" i="6"/>
  <c r="P16" i="6"/>
  <c r="S17" i="6"/>
  <c r="T18" i="6"/>
  <c r="N412" i="6"/>
  <c r="N82" i="6" a="1"/>
  <c r="U85" i="6" s="1"/>
  <c r="N41" i="6" a="1"/>
  <c r="O41" i="6" s="1"/>
  <c r="Q413" i="6"/>
  <c r="Q412" i="6"/>
  <c r="V411" i="6"/>
  <c r="U412" i="6"/>
  <c r="R413" i="6"/>
  <c r="N184" i="6" a="1"/>
  <c r="T186" i="6" s="1"/>
  <c r="N415" i="6" a="1"/>
  <c r="N416" i="6" s="1"/>
  <c r="N144" i="6" a="1"/>
  <c r="R145" i="6" s="1"/>
  <c r="N119" i="6" a="1"/>
  <c r="O120" i="6" s="1"/>
  <c r="N56" i="6" a="1"/>
  <c r="N87" i="6" a="1"/>
  <c r="R87" i="6" s="1"/>
  <c r="N164" i="6" a="1"/>
  <c r="N166" i="6" s="1"/>
  <c r="N77" i="6" a="1"/>
  <c r="T77" i="6" s="1"/>
  <c r="N134" i="6" a="1"/>
  <c r="N226" i="6" a="1"/>
  <c r="S226" i="6" s="1"/>
  <c r="N210" i="6" a="1"/>
  <c r="Q213" i="6" s="1"/>
  <c r="N348" i="6" a="1"/>
  <c r="N231" i="6" a="1"/>
  <c r="T231" i="6" s="1"/>
  <c r="R19" i="6"/>
  <c r="O16" i="6"/>
  <c r="P19" i="6"/>
  <c r="U19" i="6"/>
  <c r="O17" i="6"/>
  <c r="S413" i="6"/>
  <c r="R410" i="6"/>
  <c r="O413" i="6"/>
  <c r="N410" i="6"/>
  <c r="N24" i="6"/>
  <c r="T24" i="6"/>
  <c r="U24" i="6"/>
  <c r="S22" i="6"/>
  <c r="Q22" i="6"/>
  <c r="N358" i="6" a="1"/>
  <c r="U361" i="6" s="1"/>
  <c r="N71" i="6" a="1"/>
  <c r="V71" i="6" s="1"/>
  <c r="U413" i="6"/>
  <c r="V412" i="6"/>
  <c r="O410" i="6"/>
  <c r="N411" i="6"/>
  <c r="N23" i="6"/>
  <c r="R24" i="6"/>
  <c r="S24" i="6"/>
  <c r="Q23" i="6"/>
  <c r="R22" i="6"/>
  <c r="N323" i="6" a="1"/>
  <c r="S324" i="6" s="1"/>
  <c r="N379" i="6" a="1"/>
  <c r="T379" i="6" s="1"/>
  <c r="N174" i="6" a="1"/>
  <c r="V175" i="6" s="1"/>
  <c r="N169" i="6" a="1"/>
  <c r="P172" i="6" s="1"/>
  <c r="N97" i="6" a="1"/>
  <c r="S98" i="6" s="1"/>
  <c r="N267" i="6" a="1"/>
  <c r="T270" i="6" s="1"/>
  <c r="N247" i="6" a="1"/>
  <c r="U250" i="6" s="1"/>
  <c r="V410" i="6"/>
  <c r="T410" i="6"/>
  <c r="P411" i="6"/>
  <c r="O412" i="6"/>
  <c r="P21" i="6"/>
  <c r="P22" i="6"/>
  <c r="V23" i="6"/>
  <c r="Q24" i="6"/>
  <c r="P23" i="6"/>
  <c r="N129" i="6" a="1"/>
  <c r="Q132" i="6" s="1"/>
  <c r="N257" i="6" a="1"/>
  <c r="R259" i="6" s="1"/>
  <c r="N179" i="6" a="1"/>
  <c r="R182" i="6" s="1"/>
  <c r="N205" i="6" a="1"/>
  <c r="O206" i="6" s="1"/>
  <c r="N92" i="6" a="1"/>
  <c r="R95" i="6" s="1"/>
  <c r="N343" i="6" a="1"/>
  <c r="V343" i="6" s="1"/>
  <c r="N26" i="6" a="1"/>
  <c r="N189" i="6" a="1"/>
  <c r="P192" i="6" s="1"/>
  <c r="N262" i="6" a="1"/>
  <c r="S262" i="6" s="1"/>
  <c r="N272" i="6" a="1"/>
  <c r="U273" i="6" s="1"/>
  <c r="O411" i="6"/>
  <c r="N413" i="6"/>
  <c r="R412" i="6"/>
  <c r="P413" i="6"/>
  <c r="O22" i="6"/>
  <c r="V22" i="6"/>
  <c r="T23" i="6"/>
  <c r="S21" i="6"/>
  <c r="V24" i="6"/>
  <c r="N199" i="6" a="1"/>
  <c r="P202" i="6" s="1"/>
  <c r="N338" i="6" a="1"/>
  <c r="V341" i="6" s="1"/>
  <c r="N318" i="6" a="1"/>
  <c r="N139" i="6" a="1"/>
  <c r="N142" i="6" s="1"/>
  <c r="N31" i="6" a="1"/>
  <c r="V32" i="6" s="1"/>
  <c r="N215" i="6" a="1"/>
  <c r="U216" i="6" s="1"/>
  <c r="N298" i="6" a="1"/>
  <c r="U299" i="6" s="1"/>
  <c r="N46" i="6" a="1"/>
  <c r="V49" i="6" s="1"/>
  <c r="N394" i="6" a="1"/>
  <c r="R394" i="6" s="1"/>
  <c r="N313" i="6" a="1"/>
  <c r="N19" i="6"/>
  <c r="R18" i="6"/>
  <c r="T19" i="6"/>
  <c r="S412" i="6"/>
  <c r="R411" i="6"/>
  <c r="Q410" i="6"/>
  <c r="V413" i="6"/>
  <c r="U22" i="6"/>
  <c r="T22" i="6"/>
  <c r="U23" i="6"/>
  <c r="R223" i="6"/>
  <c r="O223" i="6"/>
  <c r="O222" i="6"/>
  <c r="O221" i="6"/>
  <c r="O220" i="6"/>
  <c r="U223" i="6"/>
  <c r="T222" i="6"/>
  <c r="R221" i="6"/>
  <c r="Q220" i="6"/>
  <c r="N223" i="6"/>
  <c r="U221" i="6"/>
  <c r="R220" i="6"/>
  <c r="V222" i="6"/>
  <c r="S221" i="6"/>
  <c r="P220" i="6"/>
  <c r="S223" i="6"/>
  <c r="P222" i="6"/>
  <c r="V220" i="6"/>
  <c r="P223" i="6"/>
  <c r="N221" i="6"/>
  <c r="R222" i="6"/>
  <c r="N220" i="6"/>
  <c r="Q222" i="6"/>
  <c r="N222" i="6"/>
  <c r="V221" i="6"/>
  <c r="V223" i="6"/>
  <c r="T223" i="6"/>
  <c r="Q223" i="6"/>
  <c r="U222" i="6"/>
  <c r="Q221" i="6"/>
  <c r="S220" i="6"/>
  <c r="P221" i="6"/>
  <c r="T220" i="6"/>
  <c r="T221" i="6"/>
  <c r="S222" i="6"/>
  <c r="U220" i="6"/>
  <c r="N384" i="6" a="1"/>
  <c r="R392" i="6"/>
  <c r="V392" i="6"/>
  <c r="V391" i="6"/>
  <c r="V390" i="6"/>
  <c r="V389" i="6"/>
  <c r="U392" i="6"/>
  <c r="T391" i="6"/>
  <c r="R390" i="6"/>
  <c r="Q389" i="6"/>
  <c r="P392" i="6"/>
  <c r="N391" i="6"/>
  <c r="S389" i="6"/>
  <c r="O392" i="6"/>
  <c r="U390" i="6"/>
  <c r="R389" i="6"/>
  <c r="N392" i="6"/>
  <c r="S390" i="6"/>
  <c r="P389" i="6"/>
  <c r="T392" i="6"/>
  <c r="Q391" i="6"/>
  <c r="O390" i="6"/>
  <c r="P390" i="6"/>
  <c r="P391" i="6"/>
  <c r="O391" i="6"/>
  <c r="Q390" i="6"/>
  <c r="N390" i="6"/>
  <c r="T389" i="6"/>
  <c r="O389" i="6"/>
  <c r="N389" i="6"/>
  <c r="S392" i="6"/>
  <c r="Q392" i="6"/>
  <c r="U391" i="6"/>
  <c r="R391" i="6"/>
  <c r="S391" i="6"/>
  <c r="U389" i="6"/>
  <c r="T390" i="6"/>
  <c r="N303" i="6" a="1"/>
  <c r="N11" i="6" a="1"/>
  <c r="N308" i="6" a="1"/>
  <c r="T8" i="6" l="1"/>
  <c r="N8" i="6"/>
  <c r="U107" i="6"/>
  <c r="O9" i="6"/>
  <c r="S109" i="6"/>
  <c r="O165" i="6"/>
  <c r="U159" i="6"/>
  <c r="O330" i="6"/>
  <c r="U110" i="6"/>
  <c r="Q54" i="6"/>
  <c r="Q108" i="6"/>
  <c r="O161" i="6"/>
  <c r="U6" i="6"/>
  <c r="V9" i="6"/>
  <c r="T160" i="6"/>
  <c r="N7" i="6"/>
  <c r="P353" i="6"/>
  <c r="R160" i="6"/>
  <c r="O8" i="6"/>
  <c r="R8" i="6"/>
  <c r="O329" i="6"/>
  <c r="V44" i="6"/>
  <c r="N61" i="6"/>
  <c r="V6" i="6"/>
  <c r="N405" i="6"/>
  <c r="N66" i="6"/>
  <c r="N270" i="6"/>
  <c r="U363" i="6"/>
  <c r="O268" i="6"/>
  <c r="R194" i="6"/>
  <c r="O51" i="6"/>
  <c r="S72" i="6"/>
  <c r="V107" i="6"/>
  <c r="R237" i="6"/>
  <c r="N263" i="6"/>
  <c r="S7" i="6"/>
  <c r="O64" i="6"/>
  <c r="P95" i="6"/>
  <c r="N236" i="6"/>
  <c r="U326" i="6"/>
  <c r="O87" i="6"/>
  <c r="T359" i="6"/>
  <c r="P402" i="6"/>
  <c r="T107" i="6"/>
  <c r="O283" i="6"/>
  <c r="Q286" i="6"/>
  <c r="N283" i="6"/>
  <c r="U286" i="6"/>
  <c r="S285" i="6"/>
  <c r="S283" i="6"/>
  <c r="T286" i="6"/>
  <c r="N285" i="6"/>
  <c r="V285" i="6"/>
  <c r="N286" i="6"/>
  <c r="S286" i="6"/>
  <c r="R285" i="6"/>
  <c r="T283" i="6"/>
  <c r="Q283" i="6"/>
  <c r="Q284" i="6"/>
  <c r="P286" i="6"/>
  <c r="T285" i="6"/>
  <c r="N284" i="6"/>
  <c r="R286" i="6"/>
  <c r="P283" i="6"/>
  <c r="V284" i="6"/>
  <c r="Q285" i="6"/>
  <c r="R283" i="6"/>
  <c r="P284" i="6"/>
  <c r="O286" i="6"/>
  <c r="U284" i="6"/>
  <c r="O285" i="6"/>
  <c r="P285" i="6"/>
  <c r="U285" i="6"/>
  <c r="S284" i="6"/>
  <c r="U283" i="6"/>
  <c r="O284" i="6"/>
  <c r="V283" i="6"/>
  <c r="R284" i="6"/>
  <c r="V286" i="6"/>
  <c r="T284" i="6"/>
  <c r="S406" i="6"/>
  <c r="P233" i="6"/>
  <c r="O108" i="6"/>
  <c r="U113" i="6"/>
  <c r="N335" i="6"/>
  <c r="N253" i="6"/>
  <c r="O39" i="6"/>
  <c r="V338" i="6"/>
  <c r="P227" i="6"/>
  <c r="S8" i="6"/>
  <c r="R6" i="6"/>
  <c r="N9" i="6"/>
  <c r="Q8" i="6"/>
  <c r="U330" i="6"/>
  <c r="P108" i="6"/>
  <c r="P7" i="6"/>
  <c r="N114" i="6"/>
  <c r="T253" i="6"/>
  <c r="T254" i="6"/>
  <c r="P36" i="6"/>
  <c r="P226" i="6"/>
  <c r="T7" i="6"/>
  <c r="Q9" i="6"/>
  <c r="Q7" i="6"/>
  <c r="U9" i="6"/>
  <c r="N85" i="6"/>
  <c r="T116" i="6"/>
  <c r="Q39" i="6"/>
  <c r="U8" i="6"/>
  <c r="S6" i="6"/>
  <c r="P9" i="6"/>
  <c r="Q6" i="6"/>
  <c r="O326" i="6"/>
  <c r="O6" i="6"/>
  <c r="P8" i="6"/>
  <c r="V8" i="6"/>
  <c r="S9" i="6"/>
  <c r="T9" i="6"/>
  <c r="U291" i="6"/>
  <c r="R9" i="6"/>
  <c r="P6" i="6"/>
  <c r="O7" i="6"/>
  <c r="P328" i="6"/>
  <c r="R418" i="6"/>
  <c r="O37" i="6"/>
  <c r="V381" i="6"/>
  <c r="V7" i="6"/>
  <c r="U7" i="6"/>
  <c r="T6" i="6"/>
  <c r="N6" i="6"/>
  <c r="Q43" i="6"/>
  <c r="Q288" i="6"/>
  <c r="U331" i="6"/>
  <c r="S161" i="6"/>
  <c r="N290" i="6"/>
  <c r="U407" i="6"/>
  <c r="N189" i="6"/>
  <c r="N346" i="6"/>
  <c r="U356" i="6"/>
  <c r="S330" i="6"/>
  <c r="N328" i="6"/>
  <c r="P330" i="6"/>
  <c r="S328" i="6"/>
  <c r="R329" i="6"/>
  <c r="N109" i="6"/>
  <c r="N110" i="6"/>
  <c r="N107" i="6"/>
  <c r="P109" i="6"/>
  <c r="R108" i="6"/>
  <c r="V363" i="6"/>
  <c r="N53" i="6"/>
  <c r="Q330" i="6"/>
  <c r="U329" i="6"/>
  <c r="V331" i="6"/>
  <c r="R159" i="6"/>
  <c r="T336" i="6"/>
  <c r="N33" i="6"/>
  <c r="U328" i="6"/>
  <c r="T328" i="6"/>
  <c r="O328" i="6"/>
  <c r="O331" i="6"/>
  <c r="S331" i="6"/>
  <c r="O107" i="6"/>
  <c r="U108" i="6"/>
  <c r="V108" i="6"/>
  <c r="R107" i="6"/>
  <c r="Q110" i="6"/>
  <c r="O52" i="6"/>
  <c r="V159" i="6"/>
  <c r="T159" i="6"/>
  <c r="T290" i="6"/>
  <c r="O334" i="6"/>
  <c r="P329" i="6"/>
  <c r="Q331" i="6"/>
  <c r="Q329" i="6"/>
  <c r="Q328" i="6"/>
  <c r="R331" i="6"/>
  <c r="S110" i="6"/>
  <c r="O109" i="6"/>
  <c r="R110" i="6"/>
  <c r="R109" i="6"/>
  <c r="V110" i="6"/>
  <c r="R53" i="6"/>
  <c r="N289" i="6"/>
  <c r="V408" i="6"/>
  <c r="S190" i="6"/>
  <c r="T330" i="6"/>
  <c r="N329" i="6"/>
  <c r="N331" i="6"/>
  <c r="R328" i="6"/>
  <c r="T109" i="6"/>
  <c r="U109" i="6"/>
  <c r="T108" i="6"/>
  <c r="O110" i="6"/>
  <c r="N52" i="6"/>
  <c r="Q333" i="6"/>
  <c r="O406" i="6"/>
  <c r="V346" i="6"/>
  <c r="Q356" i="6"/>
  <c r="T329" i="6"/>
  <c r="P331" i="6"/>
  <c r="T331" i="6"/>
  <c r="V329" i="6"/>
  <c r="R330" i="6"/>
  <c r="N108" i="6"/>
  <c r="P107" i="6"/>
  <c r="Q107" i="6"/>
  <c r="Q109" i="6"/>
  <c r="S108" i="6"/>
  <c r="T52" i="6"/>
  <c r="P53" i="6"/>
  <c r="R408" i="6"/>
  <c r="N162" i="6"/>
  <c r="O336" i="6"/>
  <c r="N71" i="6"/>
  <c r="N330" i="6"/>
  <c r="V328" i="6"/>
  <c r="V330" i="6"/>
  <c r="V109" i="6"/>
  <c r="T110" i="6"/>
  <c r="P110" i="6"/>
  <c r="P394" i="6"/>
  <c r="P159" i="6"/>
  <c r="Q159" i="6"/>
  <c r="O162" i="6"/>
  <c r="R161" i="6"/>
  <c r="V267" i="6"/>
  <c r="N267" i="6"/>
  <c r="S345" i="6"/>
  <c r="R344" i="6"/>
  <c r="Q71" i="6"/>
  <c r="Q73" i="6"/>
  <c r="U354" i="6"/>
  <c r="O353" i="6"/>
  <c r="R355" i="6"/>
  <c r="T165" i="6"/>
  <c r="N364" i="6"/>
  <c r="S363" i="6"/>
  <c r="V395" i="6"/>
  <c r="S162" i="6"/>
  <c r="N159" i="6"/>
  <c r="V160" i="6"/>
  <c r="S159" i="6"/>
  <c r="Q160" i="6"/>
  <c r="P418" i="6"/>
  <c r="T38" i="6"/>
  <c r="U402" i="6"/>
  <c r="R268" i="6"/>
  <c r="T269" i="6"/>
  <c r="T344" i="6"/>
  <c r="Q346" i="6"/>
  <c r="V72" i="6"/>
  <c r="R71" i="6"/>
  <c r="S356" i="6"/>
  <c r="N355" i="6"/>
  <c r="Q354" i="6"/>
  <c r="P165" i="6"/>
  <c r="P167" i="6"/>
  <c r="V365" i="6"/>
  <c r="R364" i="6"/>
  <c r="Q41" i="6"/>
  <c r="U268" i="6"/>
  <c r="U269" i="6"/>
  <c r="U343" i="6"/>
  <c r="T343" i="6"/>
  <c r="R74" i="6"/>
  <c r="T356" i="6"/>
  <c r="S355" i="6"/>
  <c r="S353" i="6"/>
  <c r="Q164" i="6"/>
  <c r="S165" i="6"/>
  <c r="O363" i="6"/>
  <c r="P366" i="6"/>
  <c r="N160" i="6"/>
  <c r="S38" i="6"/>
  <c r="T268" i="6"/>
  <c r="V268" i="6"/>
  <c r="Q269" i="6"/>
  <c r="T345" i="6"/>
  <c r="O344" i="6"/>
  <c r="T72" i="6"/>
  <c r="P74" i="6"/>
  <c r="N353" i="6"/>
  <c r="T355" i="6"/>
  <c r="V356" i="6"/>
  <c r="S167" i="6"/>
  <c r="S164" i="6"/>
  <c r="S364" i="6"/>
  <c r="N161" i="6"/>
  <c r="T161" i="6"/>
  <c r="U162" i="6"/>
  <c r="P162" i="6"/>
  <c r="N269" i="6"/>
  <c r="S344" i="6"/>
  <c r="S346" i="6"/>
  <c r="T73" i="6"/>
  <c r="V73" i="6"/>
  <c r="T71" i="6"/>
  <c r="U355" i="6"/>
  <c r="P354" i="6"/>
  <c r="O356" i="6"/>
  <c r="T167" i="6"/>
  <c r="T164" i="6"/>
  <c r="N365" i="6"/>
  <c r="T363" i="6"/>
  <c r="O160" i="6"/>
  <c r="R162" i="6"/>
  <c r="P161" i="6"/>
  <c r="V162" i="6"/>
  <c r="P71" i="6"/>
  <c r="U364" i="6"/>
  <c r="V161" i="6"/>
  <c r="P160" i="6"/>
  <c r="U160" i="6"/>
  <c r="Q161" i="6"/>
  <c r="U36" i="6"/>
  <c r="U267" i="6"/>
  <c r="P269" i="6"/>
  <c r="Q270" i="6"/>
  <c r="R343" i="6"/>
  <c r="N344" i="6"/>
  <c r="U71" i="6"/>
  <c r="U73" i="6"/>
  <c r="U353" i="6"/>
  <c r="P355" i="6"/>
  <c r="V166" i="6"/>
  <c r="T144" i="6"/>
  <c r="O365" i="6"/>
  <c r="V366" i="6"/>
  <c r="Q74" i="6"/>
  <c r="S160" i="6"/>
  <c r="V270" i="6"/>
  <c r="O159" i="6"/>
  <c r="T162" i="6"/>
  <c r="U161" i="6"/>
  <c r="V38" i="6"/>
  <c r="S269" i="6"/>
  <c r="T97" i="6"/>
  <c r="P344" i="6"/>
  <c r="V345" i="6"/>
  <c r="N74" i="6"/>
  <c r="O354" i="6"/>
  <c r="V354" i="6"/>
  <c r="P356" i="6"/>
  <c r="Q363" i="6"/>
  <c r="T366" i="6"/>
  <c r="V95" i="6"/>
  <c r="Q94" i="6"/>
  <c r="O93" i="6"/>
  <c r="N94" i="6"/>
  <c r="Q93" i="6"/>
  <c r="U94" i="6"/>
  <c r="U92" i="6"/>
  <c r="S93" i="6"/>
  <c r="V92" i="6"/>
  <c r="O92" i="6"/>
  <c r="R92" i="6"/>
  <c r="P93" i="6"/>
  <c r="U95" i="6"/>
  <c r="R93" i="6"/>
  <c r="T95" i="6"/>
  <c r="V93" i="6"/>
  <c r="T87" i="6"/>
  <c r="V90" i="6"/>
  <c r="P90" i="6"/>
  <c r="P88" i="6"/>
  <c r="S89" i="6"/>
  <c r="S88" i="6"/>
  <c r="Q88" i="6"/>
  <c r="U88" i="6"/>
  <c r="N89" i="6"/>
  <c r="Q89" i="6"/>
  <c r="P89" i="6"/>
  <c r="U87" i="6"/>
  <c r="V89" i="6"/>
  <c r="S87" i="6"/>
  <c r="N87" i="6"/>
  <c r="P87" i="6"/>
  <c r="R90" i="6"/>
  <c r="O90" i="6"/>
  <c r="R88" i="6"/>
  <c r="O89" i="6"/>
  <c r="Q87" i="6"/>
  <c r="T197" i="6"/>
  <c r="Q194" i="6"/>
  <c r="O195" i="6"/>
  <c r="P194" i="6"/>
  <c r="Q196" i="6"/>
  <c r="P197" i="6"/>
  <c r="Q197" i="6"/>
  <c r="P195" i="6"/>
  <c r="N195" i="6"/>
  <c r="Q195" i="6"/>
  <c r="R196" i="6"/>
  <c r="S196" i="6"/>
  <c r="V197" i="6"/>
  <c r="R195" i="6"/>
  <c r="N194" i="6"/>
  <c r="V194" i="6"/>
  <c r="O196" i="6"/>
  <c r="O197" i="6"/>
  <c r="P196" i="6"/>
  <c r="V196" i="6"/>
  <c r="R197" i="6"/>
  <c r="N64" i="6"/>
  <c r="N63" i="6"/>
  <c r="Q63" i="6"/>
  <c r="R403" i="6"/>
  <c r="O340" i="6"/>
  <c r="V97" i="6"/>
  <c r="T94" i="6"/>
  <c r="O88" i="6"/>
  <c r="R89" i="6"/>
  <c r="S238" i="6"/>
  <c r="T232" i="6"/>
  <c r="T196" i="6"/>
  <c r="S195" i="6"/>
  <c r="U359" i="6"/>
  <c r="P127" i="6"/>
  <c r="N127" i="6"/>
  <c r="Q125" i="6"/>
  <c r="T64" i="6"/>
  <c r="S63" i="6"/>
  <c r="R63" i="6"/>
  <c r="T401" i="6"/>
  <c r="Q402" i="6"/>
  <c r="U340" i="6"/>
  <c r="P98" i="6"/>
  <c r="Q98" i="6"/>
  <c r="O94" i="6"/>
  <c r="S90" i="6"/>
  <c r="V237" i="6"/>
  <c r="V126" i="6"/>
  <c r="U231" i="6"/>
  <c r="S197" i="6"/>
  <c r="U196" i="6"/>
  <c r="R361" i="6"/>
  <c r="R351" i="6"/>
  <c r="U348" i="6"/>
  <c r="T63" i="6"/>
  <c r="O62" i="6"/>
  <c r="P339" i="6"/>
  <c r="Q340" i="6"/>
  <c r="Q97" i="6"/>
  <c r="U93" i="6"/>
  <c r="N90" i="6"/>
  <c r="N237" i="6"/>
  <c r="R126" i="6"/>
  <c r="V233" i="6"/>
  <c r="U195" i="6"/>
  <c r="O100" i="6"/>
  <c r="P100" i="6"/>
  <c r="Q100" i="6"/>
  <c r="U100" i="6"/>
  <c r="U98" i="6"/>
  <c r="R97" i="6"/>
  <c r="S100" i="6"/>
  <c r="R100" i="6"/>
  <c r="S99" i="6"/>
  <c r="R99" i="6"/>
  <c r="P97" i="6"/>
  <c r="U97" i="6"/>
  <c r="O98" i="6"/>
  <c r="Q99" i="6"/>
  <c r="N99" i="6"/>
  <c r="U99" i="6"/>
  <c r="T100" i="6"/>
  <c r="R98" i="6"/>
  <c r="T98" i="6"/>
  <c r="N97" i="6"/>
  <c r="N100" i="6"/>
  <c r="S62" i="6"/>
  <c r="R61" i="6"/>
  <c r="O61" i="6"/>
  <c r="T62" i="6"/>
  <c r="R62" i="6"/>
  <c r="R64" i="6"/>
  <c r="U64" i="6"/>
  <c r="P61" i="6"/>
  <c r="Q62" i="6"/>
  <c r="N62" i="6"/>
  <c r="V62" i="6"/>
  <c r="O63" i="6"/>
  <c r="Q64" i="6"/>
  <c r="V63" i="6"/>
  <c r="U61" i="6"/>
  <c r="V61" i="6"/>
  <c r="R46" i="6"/>
  <c r="P49" i="6"/>
  <c r="V46" i="6"/>
  <c r="V48" i="6"/>
  <c r="S48" i="6"/>
  <c r="Q47" i="6"/>
  <c r="Q46" i="6"/>
  <c r="S46" i="6"/>
  <c r="P46" i="6"/>
  <c r="S358" i="6"/>
  <c r="T358" i="6"/>
  <c r="V359" i="6"/>
  <c r="V361" i="6"/>
  <c r="P360" i="6"/>
  <c r="P359" i="6"/>
  <c r="U358" i="6"/>
  <c r="N361" i="6"/>
  <c r="V358" i="6"/>
  <c r="O361" i="6"/>
  <c r="V360" i="6"/>
  <c r="O360" i="6"/>
  <c r="Q361" i="6"/>
  <c r="O358" i="6"/>
  <c r="T361" i="6"/>
  <c r="S401" i="6"/>
  <c r="R400" i="6"/>
  <c r="N401" i="6"/>
  <c r="N400" i="6"/>
  <c r="Q403" i="6"/>
  <c r="U401" i="6"/>
  <c r="Q400" i="6"/>
  <c r="T403" i="6"/>
  <c r="S400" i="6"/>
  <c r="P400" i="6"/>
  <c r="S402" i="6"/>
  <c r="V400" i="6"/>
  <c r="V403" i="6"/>
  <c r="P403" i="6"/>
  <c r="U400" i="6"/>
  <c r="P401" i="6"/>
  <c r="V402" i="6"/>
  <c r="R401" i="6"/>
  <c r="N403" i="6"/>
  <c r="V401" i="6"/>
  <c r="T402" i="6"/>
  <c r="P58" i="6"/>
  <c r="T57" i="6"/>
  <c r="S64" i="6"/>
  <c r="P280" i="6"/>
  <c r="O400" i="6"/>
  <c r="S338" i="6"/>
  <c r="V100" i="6"/>
  <c r="S94" i="6"/>
  <c r="T90" i="6"/>
  <c r="S231" i="6"/>
  <c r="V195" i="6"/>
  <c r="N359" i="6"/>
  <c r="P62" i="6"/>
  <c r="R279" i="6"/>
  <c r="O401" i="6"/>
  <c r="T400" i="6"/>
  <c r="S340" i="6"/>
  <c r="S339" i="6"/>
  <c r="V99" i="6"/>
  <c r="Q95" i="6"/>
  <c r="V87" i="6"/>
  <c r="N239" i="6"/>
  <c r="T236" i="6"/>
  <c r="O234" i="6"/>
  <c r="N232" i="6"/>
  <c r="U194" i="6"/>
  <c r="N196" i="6"/>
  <c r="Q360" i="6"/>
  <c r="U46" i="6"/>
  <c r="Q61" i="6"/>
  <c r="T61" i="6"/>
  <c r="U280" i="6"/>
  <c r="S403" i="6"/>
  <c r="Q401" i="6"/>
  <c r="N340" i="6"/>
  <c r="O97" i="6"/>
  <c r="R94" i="6"/>
  <c r="U89" i="6"/>
  <c r="U90" i="6"/>
  <c r="U236" i="6"/>
  <c r="P231" i="6"/>
  <c r="N197" i="6"/>
  <c r="U197" i="6"/>
  <c r="S359" i="6"/>
  <c r="R47" i="6"/>
  <c r="P341" i="6"/>
  <c r="R339" i="6"/>
  <c r="P340" i="6"/>
  <c r="U339" i="6"/>
  <c r="U338" i="6"/>
  <c r="Q341" i="6"/>
  <c r="N338" i="6"/>
  <c r="P338" i="6"/>
  <c r="O338" i="6"/>
  <c r="T338" i="6"/>
  <c r="V339" i="6"/>
  <c r="T340" i="6"/>
  <c r="V340" i="6"/>
  <c r="S341" i="6"/>
  <c r="O341" i="6"/>
  <c r="R338" i="6"/>
  <c r="Q338" i="6"/>
  <c r="Q233" i="6"/>
  <c r="O232" i="6"/>
  <c r="S232" i="6"/>
  <c r="U232" i="6"/>
  <c r="N234" i="6"/>
  <c r="T234" i="6"/>
  <c r="O233" i="6"/>
  <c r="U234" i="6"/>
  <c r="N231" i="6"/>
  <c r="R232" i="6"/>
  <c r="O231" i="6"/>
  <c r="Q232" i="6"/>
  <c r="S234" i="6"/>
  <c r="R234" i="6"/>
  <c r="T233" i="6"/>
  <c r="V234" i="6"/>
  <c r="P234" i="6"/>
  <c r="P232" i="6"/>
  <c r="N233" i="6"/>
  <c r="R233" i="6"/>
  <c r="V231" i="6"/>
  <c r="P239" i="6"/>
  <c r="V238" i="6"/>
  <c r="U238" i="6"/>
  <c r="U237" i="6"/>
  <c r="V239" i="6"/>
  <c r="P238" i="6"/>
  <c r="T237" i="6"/>
  <c r="Q236" i="6"/>
  <c r="T238" i="6"/>
  <c r="R238" i="6"/>
  <c r="S236" i="6"/>
  <c r="N238" i="6"/>
  <c r="V236" i="6"/>
  <c r="P236" i="6"/>
  <c r="S237" i="6"/>
  <c r="Q237" i="6"/>
  <c r="U239" i="6"/>
  <c r="P237" i="6"/>
  <c r="O238" i="6"/>
  <c r="R236" i="6"/>
  <c r="Q238" i="6"/>
  <c r="O236" i="6"/>
  <c r="T239" i="6"/>
  <c r="O237" i="6"/>
  <c r="R402" i="6"/>
  <c r="P99" i="6"/>
  <c r="U62" i="6"/>
  <c r="V64" i="6"/>
  <c r="N402" i="6"/>
  <c r="U341" i="6"/>
  <c r="N98" i="6"/>
  <c r="R239" i="6"/>
  <c r="V232" i="6"/>
  <c r="T195" i="6"/>
  <c r="S61" i="6"/>
  <c r="U63" i="6"/>
  <c r="P64" i="6"/>
  <c r="O402" i="6"/>
  <c r="O403" i="6"/>
  <c r="N341" i="6"/>
  <c r="S97" i="6"/>
  <c r="V94" i="6"/>
  <c r="T92" i="6"/>
  <c r="N88" i="6"/>
  <c r="Q90" i="6"/>
  <c r="S239" i="6"/>
  <c r="O239" i="6"/>
  <c r="Q234" i="6"/>
  <c r="R231" i="6"/>
  <c r="S194" i="6"/>
  <c r="O194" i="6"/>
  <c r="T360" i="6"/>
  <c r="R360" i="6"/>
  <c r="O49" i="6"/>
  <c r="O296" i="6"/>
  <c r="P39" i="6"/>
  <c r="R38" i="6"/>
  <c r="T381" i="6"/>
  <c r="O293" i="6"/>
  <c r="T36" i="6"/>
  <c r="S39" i="6"/>
  <c r="Q344" i="6"/>
  <c r="N37" i="6"/>
  <c r="N36" i="6"/>
  <c r="N39" i="6"/>
  <c r="P104" i="6"/>
  <c r="O36" i="6"/>
  <c r="O38" i="6"/>
  <c r="V39" i="6"/>
  <c r="S130" i="6"/>
  <c r="R132" i="6"/>
  <c r="N131" i="6"/>
  <c r="P130" i="6"/>
  <c r="S132" i="6"/>
  <c r="T132" i="6"/>
  <c r="S85" i="6"/>
  <c r="P83" i="6"/>
  <c r="P84" i="6"/>
  <c r="U83" i="6"/>
  <c r="R82" i="6"/>
  <c r="R83" i="6"/>
  <c r="R85" i="6"/>
  <c r="V84" i="6"/>
  <c r="Q85" i="6"/>
  <c r="V115" i="6"/>
  <c r="V116" i="6"/>
  <c r="S415" i="6"/>
  <c r="N288" i="6"/>
  <c r="V289" i="6"/>
  <c r="V291" i="6"/>
  <c r="O288" i="6"/>
  <c r="V290" i="6"/>
  <c r="R288" i="6"/>
  <c r="Q289" i="6"/>
  <c r="U290" i="6"/>
  <c r="S288" i="6"/>
  <c r="S289" i="6"/>
  <c r="O289" i="6"/>
  <c r="Q290" i="6"/>
  <c r="S116" i="6"/>
  <c r="N113" i="6"/>
  <c r="O417" i="6"/>
  <c r="Q416" i="6"/>
  <c r="S291" i="6"/>
  <c r="O291" i="6"/>
  <c r="N291" i="6"/>
  <c r="O333" i="6"/>
  <c r="N333" i="6"/>
  <c r="Q252" i="6"/>
  <c r="O255" i="6"/>
  <c r="O253" i="6"/>
  <c r="S264" i="6"/>
  <c r="O262" i="6"/>
  <c r="U324" i="6"/>
  <c r="P324" i="6"/>
  <c r="T31" i="6"/>
  <c r="O226" i="6"/>
  <c r="Q131" i="6"/>
  <c r="Q66" i="6"/>
  <c r="O68" i="6"/>
  <c r="U69" i="6"/>
  <c r="S68" i="6"/>
  <c r="R68" i="6"/>
  <c r="R407" i="6"/>
  <c r="O408" i="6"/>
  <c r="U408" i="6"/>
  <c r="N408" i="6"/>
  <c r="O405" i="6"/>
  <c r="T408" i="6"/>
  <c r="T407" i="6"/>
  <c r="N51" i="6"/>
  <c r="S52" i="6"/>
  <c r="Q53" i="6"/>
  <c r="T51" i="6"/>
  <c r="U53" i="6"/>
  <c r="P51" i="6"/>
  <c r="V52" i="6"/>
  <c r="S54" i="6"/>
  <c r="R52" i="6"/>
  <c r="V53" i="6"/>
  <c r="O53" i="6"/>
  <c r="S51" i="6"/>
  <c r="R54" i="6"/>
  <c r="P54" i="6"/>
  <c r="Q51" i="6"/>
  <c r="Q52" i="6"/>
  <c r="V54" i="6"/>
  <c r="U51" i="6"/>
  <c r="P113" i="6"/>
  <c r="Q415" i="6"/>
  <c r="N418" i="6"/>
  <c r="O418" i="6"/>
  <c r="V288" i="6"/>
  <c r="P291" i="6"/>
  <c r="R291" i="6"/>
  <c r="T333" i="6"/>
  <c r="U336" i="6"/>
  <c r="R255" i="6"/>
  <c r="S252" i="6"/>
  <c r="V255" i="6"/>
  <c r="R406" i="6"/>
  <c r="S408" i="6"/>
  <c r="N265" i="6"/>
  <c r="P265" i="6"/>
  <c r="O324" i="6"/>
  <c r="U325" i="6"/>
  <c r="T82" i="6"/>
  <c r="S53" i="6"/>
  <c r="T53" i="6"/>
  <c r="O54" i="6"/>
  <c r="N397" i="6"/>
  <c r="T395" i="6"/>
  <c r="N395" i="6"/>
  <c r="V397" i="6"/>
  <c r="Q395" i="6"/>
  <c r="R346" i="6"/>
  <c r="P346" i="6"/>
  <c r="N345" i="6"/>
  <c r="O346" i="6"/>
  <c r="O345" i="6"/>
  <c r="U345" i="6"/>
  <c r="O343" i="6"/>
  <c r="Q345" i="6"/>
  <c r="P343" i="6"/>
  <c r="R345" i="6"/>
  <c r="Q267" i="6"/>
  <c r="S268" i="6"/>
  <c r="N268" i="6"/>
  <c r="P267" i="6"/>
  <c r="R267" i="6"/>
  <c r="O270" i="6"/>
  <c r="S270" i="6"/>
  <c r="R270" i="6"/>
  <c r="P268" i="6"/>
  <c r="P270" i="6"/>
  <c r="O269" i="6"/>
  <c r="S71" i="6"/>
  <c r="Q72" i="6"/>
  <c r="S73" i="6"/>
  <c r="P72" i="6"/>
  <c r="R73" i="6"/>
  <c r="O71" i="6"/>
  <c r="O73" i="6"/>
  <c r="V74" i="6"/>
  <c r="P73" i="6"/>
  <c r="U74" i="6"/>
  <c r="S74" i="6"/>
  <c r="O167" i="6"/>
  <c r="P166" i="6"/>
  <c r="O164" i="6"/>
  <c r="U166" i="6"/>
  <c r="R166" i="6"/>
  <c r="N164" i="6"/>
  <c r="O166" i="6"/>
  <c r="Q166" i="6"/>
  <c r="U164" i="6"/>
  <c r="P164" i="6"/>
  <c r="Q165" i="6"/>
  <c r="V164" i="6"/>
  <c r="S166" i="6"/>
  <c r="N226" i="6"/>
  <c r="T227" i="6"/>
  <c r="T226" i="6"/>
  <c r="O228" i="6"/>
  <c r="O227" i="6"/>
  <c r="V228" i="6"/>
  <c r="N227" i="6"/>
  <c r="U114" i="6"/>
  <c r="R115" i="6"/>
  <c r="P116" i="6"/>
  <c r="T115" i="6"/>
  <c r="Q113" i="6"/>
  <c r="Q114" i="6"/>
  <c r="S114" i="6"/>
  <c r="S113" i="6"/>
  <c r="N116" i="6"/>
  <c r="O116" i="6"/>
  <c r="O114" i="6"/>
  <c r="N115" i="6"/>
  <c r="T114" i="6"/>
  <c r="T136" i="6"/>
  <c r="P137" i="6"/>
  <c r="T289" i="6"/>
  <c r="R289" i="6"/>
  <c r="O290" i="6"/>
  <c r="S335" i="6"/>
  <c r="R334" i="6"/>
  <c r="P255" i="6"/>
  <c r="T255" i="6"/>
  <c r="N407" i="6"/>
  <c r="U264" i="6"/>
  <c r="N326" i="6"/>
  <c r="R324" i="6"/>
  <c r="N78" i="6"/>
  <c r="P31" i="6"/>
  <c r="S229" i="6"/>
  <c r="P129" i="6"/>
  <c r="O83" i="6"/>
  <c r="T54" i="6"/>
  <c r="N54" i="6"/>
  <c r="Q263" i="6"/>
  <c r="Q264" i="6"/>
  <c r="O263" i="6"/>
  <c r="P263" i="6"/>
  <c r="Q265" i="6"/>
  <c r="T263" i="6"/>
  <c r="O264" i="6"/>
  <c r="P264" i="6"/>
  <c r="R265" i="6"/>
  <c r="T265" i="6"/>
  <c r="Q418" i="6"/>
  <c r="R416" i="6"/>
  <c r="S416" i="6"/>
  <c r="U415" i="6"/>
  <c r="N415" i="6"/>
  <c r="T415" i="6"/>
  <c r="R415" i="6"/>
  <c r="V417" i="6"/>
  <c r="V415" i="6"/>
  <c r="R417" i="6"/>
  <c r="N417" i="6"/>
  <c r="U418" i="6"/>
  <c r="T416" i="6"/>
  <c r="P253" i="6"/>
  <c r="V253" i="6"/>
  <c r="N252" i="6"/>
  <c r="P262" i="6"/>
  <c r="S265" i="6"/>
  <c r="U323" i="6"/>
  <c r="O31" i="6"/>
  <c r="T229" i="6"/>
  <c r="Q227" i="6"/>
  <c r="R139" i="6"/>
  <c r="R129" i="6"/>
  <c r="N82" i="6"/>
  <c r="T84" i="6"/>
  <c r="V336" i="6"/>
  <c r="P335" i="6"/>
  <c r="S336" i="6"/>
  <c r="N336" i="6"/>
  <c r="O335" i="6"/>
  <c r="Q336" i="6"/>
  <c r="P333" i="6"/>
  <c r="T335" i="6"/>
  <c r="U335" i="6"/>
  <c r="N334" i="6"/>
  <c r="S333" i="6"/>
  <c r="U334" i="6"/>
  <c r="S334" i="6"/>
  <c r="U333" i="6"/>
  <c r="R336" i="6"/>
  <c r="O84" i="6"/>
  <c r="U27" i="6"/>
  <c r="U28" i="6"/>
  <c r="V114" i="6"/>
  <c r="T418" i="6"/>
  <c r="V418" i="6"/>
  <c r="T291" i="6"/>
  <c r="V334" i="6"/>
  <c r="R333" i="6"/>
  <c r="N254" i="6"/>
  <c r="R263" i="6"/>
  <c r="V226" i="6"/>
  <c r="R114" i="6"/>
  <c r="U116" i="6"/>
  <c r="U417" i="6"/>
  <c r="T417" i="6"/>
  <c r="S115" i="6"/>
  <c r="V113" i="6"/>
  <c r="R113" i="6"/>
  <c r="U416" i="6"/>
  <c r="O415" i="6"/>
  <c r="U288" i="6"/>
  <c r="P289" i="6"/>
  <c r="Q291" i="6"/>
  <c r="P334" i="6"/>
  <c r="R335" i="6"/>
  <c r="Q334" i="6"/>
  <c r="Q255" i="6"/>
  <c r="T405" i="6"/>
  <c r="N262" i="6"/>
  <c r="R262" i="6"/>
  <c r="R326" i="6"/>
  <c r="U80" i="6"/>
  <c r="P228" i="6"/>
  <c r="N132" i="6"/>
  <c r="P82" i="6"/>
  <c r="V51" i="6"/>
  <c r="R51" i="6"/>
  <c r="O396" i="6"/>
  <c r="Q33" i="6"/>
  <c r="R31" i="6"/>
  <c r="Q31" i="6"/>
  <c r="S32" i="6"/>
  <c r="T34" i="6"/>
  <c r="O34" i="6"/>
  <c r="V31" i="6"/>
  <c r="P325" i="6"/>
  <c r="Q326" i="6"/>
  <c r="T324" i="6"/>
  <c r="S326" i="6"/>
  <c r="T323" i="6"/>
  <c r="Q323" i="6"/>
  <c r="V325" i="6"/>
  <c r="V326" i="6"/>
  <c r="R325" i="6"/>
  <c r="O325" i="6"/>
  <c r="S255" i="6"/>
  <c r="R254" i="6"/>
  <c r="S253" i="6"/>
  <c r="U254" i="6"/>
  <c r="N255" i="6"/>
  <c r="V252" i="6"/>
  <c r="U253" i="6"/>
  <c r="P252" i="6"/>
  <c r="Q254" i="6"/>
  <c r="T252" i="6"/>
  <c r="R253" i="6"/>
  <c r="S254" i="6"/>
  <c r="O115" i="6"/>
  <c r="O416" i="6"/>
  <c r="P115" i="6"/>
  <c r="P415" i="6"/>
  <c r="S290" i="6"/>
  <c r="T288" i="6"/>
  <c r="V333" i="6"/>
  <c r="U252" i="6"/>
  <c r="Q262" i="6"/>
  <c r="P323" i="6"/>
  <c r="P326" i="6"/>
  <c r="T248" i="6"/>
  <c r="U32" i="6"/>
  <c r="V82" i="6"/>
  <c r="R116" i="6"/>
  <c r="U115" i="6"/>
  <c r="O113" i="6"/>
  <c r="V416" i="6"/>
  <c r="Q417" i="6"/>
  <c r="P290" i="6"/>
  <c r="R290" i="6"/>
  <c r="U289" i="6"/>
  <c r="T334" i="6"/>
  <c r="P336" i="6"/>
  <c r="V335" i="6"/>
  <c r="R252" i="6"/>
  <c r="Q253" i="6"/>
  <c r="N406" i="6"/>
  <c r="V263" i="6"/>
  <c r="R264" i="6"/>
  <c r="V324" i="6"/>
  <c r="S323" i="6"/>
  <c r="V33" i="6"/>
  <c r="P229" i="6"/>
  <c r="U137" i="6"/>
  <c r="P131" i="6"/>
  <c r="U82" i="6"/>
  <c r="R84" i="6"/>
  <c r="U54" i="6"/>
  <c r="U52" i="6"/>
  <c r="O355" i="6"/>
  <c r="R356" i="6"/>
  <c r="T354" i="6"/>
  <c r="T353" i="6"/>
  <c r="V364" i="6"/>
  <c r="S365" i="6"/>
  <c r="T364" i="6"/>
  <c r="P365" i="6"/>
  <c r="U365" i="6"/>
  <c r="S366" i="6"/>
  <c r="T365" i="6"/>
  <c r="Q365" i="6"/>
  <c r="R277" i="6"/>
  <c r="V353" i="6"/>
  <c r="N354" i="6"/>
  <c r="R353" i="6"/>
  <c r="R354" i="6"/>
  <c r="U260" i="6"/>
  <c r="R366" i="6"/>
  <c r="N366" i="6"/>
  <c r="Q366" i="6"/>
  <c r="O366" i="6"/>
  <c r="P47" i="6"/>
  <c r="Q49" i="6"/>
  <c r="N356" i="6"/>
  <c r="Q353" i="6"/>
  <c r="V355" i="6"/>
  <c r="S354" i="6"/>
  <c r="U366" i="6"/>
  <c r="P363" i="6"/>
  <c r="R363" i="6"/>
  <c r="R365" i="6"/>
  <c r="S277" i="6"/>
  <c r="V280" i="6"/>
  <c r="Q277" i="6"/>
  <c r="Q59" i="6"/>
  <c r="P206" i="6"/>
  <c r="S126" i="6"/>
  <c r="S127" i="6"/>
  <c r="P126" i="6"/>
  <c r="N103" i="6"/>
  <c r="U406" i="6"/>
  <c r="V407" i="6"/>
  <c r="Q405" i="6"/>
  <c r="R405" i="6"/>
  <c r="P407" i="6"/>
  <c r="T37" i="6"/>
  <c r="P37" i="6"/>
  <c r="Q38" i="6"/>
  <c r="V36" i="6"/>
  <c r="U277" i="6"/>
  <c r="U278" i="6"/>
  <c r="O280" i="6"/>
  <c r="Q279" i="6"/>
  <c r="V247" i="6"/>
  <c r="P169" i="6"/>
  <c r="R206" i="6"/>
  <c r="O125" i="6"/>
  <c r="N125" i="6"/>
  <c r="T126" i="6"/>
  <c r="R124" i="6"/>
  <c r="V127" i="6"/>
  <c r="T69" i="6"/>
  <c r="N46" i="6"/>
  <c r="O47" i="6"/>
  <c r="P299" i="6"/>
  <c r="V124" i="6"/>
  <c r="T278" i="6"/>
  <c r="S278" i="6"/>
  <c r="V278" i="6"/>
  <c r="N277" i="6"/>
  <c r="Q278" i="6"/>
  <c r="U58" i="6"/>
  <c r="O171" i="6"/>
  <c r="Q350" i="6"/>
  <c r="Q206" i="6"/>
  <c r="N124" i="6"/>
  <c r="P125" i="6"/>
  <c r="N126" i="6"/>
  <c r="Q127" i="6"/>
  <c r="Q126" i="6"/>
  <c r="Q294" i="6"/>
  <c r="P278" i="6"/>
  <c r="O102" i="6"/>
  <c r="V405" i="6"/>
  <c r="P405" i="6"/>
  <c r="Q407" i="6"/>
  <c r="V406" i="6"/>
  <c r="Q408" i="6"/>
  <c r="U39" i="6"/>
  <c r="Q37" i="6"/>
  <c r="R36" i="6"/>
  <c r="P38" i="6"/>
  <c r="S279" i="6"/>
  <c r="N279" i="6"/>
  <c r="N278" i="6"/>
  <c r="U279" i="6"/>
  <c r="Q280" i="6"/>
  <c r="P59" i="6"/>
  <c r="N339" i="6"/>
  <c r="O339" i="6"/>
  <c r="R341" i="6"/>
  <c r="R340" i="6"/>
  <c r="V169" i="6"/>
  <c r="R34" i="6"/>
  <c r="P92" i="6"/>
  <c r="N92" i="6"/>
  <c r="O95" i="6"/>
  <c r="O208" i="6"/>
  <c r="P124" i="6"/>
  <c r="T125" i="6"/>
  <c r="Q124" i="6"/>
  <c r="S124" i="6"/>
  <c r="P257" i="6"/>
  <c r="O201" i="6"/>
  <c r="N360" i="6"/>
  <c r="U360" i="6"/>
  <c r="R359" i="6"/>
  <c r="Q359" i="6"/>
  <c r="P69" i="6"/>
  <c r="T394" i="6"/>
  <c r="R49" i="6"/>
  <c r="S47" i="6"/>
  <c r="N300" i="6"/>
  <c r="O57" i="6"/>
  <c r="V125" i="6"/>
  <c r="S102" i="6"/>
  <c r="T406" i="6"/>
  <c r="O407" i="6"/>
  <c r="P408" i="6"/>
  <c r="P406" i="6"/>
  <c r="U38" i="6"/>
  <c r="T39" i="6"/>
  <c r="R37" i="6"/>
  <c r="Q36" i="6"/>
  <c r="S36" i="6"/>
  <c r="S280" i="6"/>
  <c r="V279" i="6"/>
  <c r="T280" i="6"/>
  <c r="R278" i="6"/>
  <c r="S273" i="6"/>
  <c r="N58" i="6"/>
  <c r="Q171" i="6"/>
  <c r="U125" i="6"/>
  <c r="O124" i="6"/>
  <c r="R127" i="6"/>
  <c r="S125" i="6"/>
  <c r="Q210" i="6"/>
  <c r="O202" i="6"/>
  <c r="Q68" i="6"/>
  <c r="P48" i="6"/>
  <c r="T46" i="6"/>
  <c r="S298" i="6"/>
  <c r="V277" i="6"/>
  <c r="O127" i="6"/>
  <c r="N280" i="6"/>
  <c r="O279" i="6"/>
  <c r="P279" i="6"/>
  <c r="P277" i="6"/>
  <c r="R280" i="6"/>
  <c r="Q172" i="6"/>
  <c r="T127" i="6"/>
  <c r="U127" i="6"/>
  <c r="T124" i="6"/>
  <c r="N202" i="6"/>
  <c r="T298" i="6"/>
  <c r="U405" i="6"/>
  <c r="S405" i="6"/>
  <c r="Q406" i="6"/>
  <c r="V37" i="6"/>
  <c r="R39" i="6"/>
  <c r="S37" i="6"/>
  <c r="N38" i="6"/>
  <c r="O277" i="6"/>
  <c r="T277" i="6"/>
  <c r="O278" i="6"/>
  <c r="U274" i="6"/>
  <c r="T58" i="6"/>
  <c r="V176" i="6"/>
  <c r="O182" i="6"/>
  <c r="O126" i="6"/>
  <c r="U124" i="6"/>
  <c r="R125" i="6"/>
  <c r="O210" i="6"/>
  <c r="U201" i="6"/>
  <c r="U66" i="6"/>
  <c r="R218" i="6"/>
  <c r="P215" i="6"/>
  <c r="N216" i="6"/>
  <c r="S215" i="6"/>
  <c r="R216" i="6"/>
  <c r="O218" i="6"/>
  <c r="S218" i="6"/>
  <c r="Q218" i="6"/>
  <c r="S217" i="6"/>
  <c r="N217" i="6"/>
  <c r="O217" i="6"/>
  <c r="N218" i="6"/>
  <c r="T216" i="6"/>
  <c r="R217" i="6"/>
  <c r="S216" i="6"/>
  <c r="U217" i="6"/>
  <c r="P218" i="6"/>
  <c r="O216" i="6"/>
  <c r="Q215" i="6"/>
  <c r="N215" i="6"/>
  <c r="Q121" i="6"/>
  <c r="N121" i="6"/>
  <c r="N122" i="6"/>
  <c r="U121" i="6"/>
  <c r="S121" i="6"/>
  <c r="P119" i="6"/>
  <c r="R119" i="6"/>
  <c r="O119" i="6"/>
  <c r="U122" i="6"/>
  <c r="P122" i="6"/>
  <c r="S120" i="6"/>
  <c r="R121" i="6"/>
  <c r="Q122" i="6"/>
  <c r="T119" i="6"/>
  <c r="N119" i="6"/>
  <c r="P121" i="6"/>
  <c r="Q119" i="6"/>
  <c r="O121" i="6"/>
  <c r="O122" i="6"/>
  <c r="P120" i="6"/>
  <c r="V122" i="6"/>
  <c r="S119" i="6"/>
  <c r="N120" i="6"/>
  <c r="U119" i="6"/>
  <c r="O382" i="6"/>
  <c r="Q382" i="6"/>
  <c r="P379" i="6"/>
  <c r="S382" i="6"/>
  <c r="V380" i="6"/>
  <c r="V382" i="6"/>
  <c r="S380" i="6"/>
  <c r="O381" i="6"/>
  <c r="U382" i="6"/>
  <c r="P382" i="6"/>
  <c r="R380" i="6"/>
  <c r="V379" i="6"/>
  <c r="U381" i="6"/>
  <c r="P381" i="6"/>
  <c r="T380" i="6"/>
  <c r="U380" i="6"/>
  <c r="Q379" i="6"/>
  <c r="R381" i="6"/>
  <c r="N380" i="6"/>
  <c r="N381" i="6"/>
  <c r="U379" i="6"/>
  <c r="R146" i="6"/>
  <c r="P147" i="6"/>
  <c r="P146" i="6"/>
  <c r="U146" i="6"/>
  <c r="S145" i="6"/>
  <c r="R147" i="6"/>
  <c r="N147" i="6"/>
  <c r="R144" i="6"/>
  <c r="O144" i="6"/>
  <c r="U144" i="6"/>
  <c r="V147" i="6"/>
  <c r="U145" i="6"/>
  <c r="U147" i="6"/>
  <c r="V146" i="6"/>
  <c r="V144" i="6"/>
  <c r="N144" i="6"/>
  <c r="Q144" i="6"/>
  <c r="S146" i="6"/>
  <c r="S144" i="6"/>
  <c r="Q147" i="6"/>
  <c r="V145" i="6"/>
  <c r="P144" i="6"/>
  <c r="T296" i="6"/>
  <c r="P293" i="6"/>
  <c r="R295" i="6"/>
  <c r="S295" i="6"/>
  <c r="V296" i="6"/>
  <c r="N295" i="6"/>
  <c r="U295" i="6"/>
  <c r="Q295" i="6"/>
  <c r="Q293" i="6"/>
  <c r="Q296" i="6"/>
  <c r="S293" i="6"/>
  <c r="O294" i="6"/>
  <c r="S294" i="6"/>
  <c r="O295" i="6"/>
  <c r="N294" i="6"/>
  <c r="V294" i="6"/>
  <c r="T293" i="6"/>
  <c r="V293" i="6"/>
  <c r="P294" i="6"/>
  <c r="T295" i="6"/>
  <c r="R293" i="6"/>
  <c r="U296" i="6"/>
  <c r="Q102" i="6"/>
  <c r="T102" i="6"/>
  <c r="Q274" i="6"/>
  <c r="Q217" i="6"/>
  <c r="S176" i="6"/>
  <c r="Q176" i="6"/>
  <c r="N382" i="6"/>
  <c r="V348" i="6"/>
  <c r="S122" i="6"/>
  <c r="N182" i="6"/>
  <c r="R257" i="6"/>
  <c r="U211" i="6"/>
  <c r="T145" i="6"/>
  <c r="S147" i="6"/>
  <c r="S43" i="6"/>
  <c r="N296" i="6"/>
  <c r="V295" i="6"/>
  <c r="U102" i="6"/>
  <c r="R102" i="6"/>
  <c r="O274" i="6"/>
  <c r="U215" i="6"/>
  <c r="T218" i="6"/>
  <c r="U174" i="6"/>
  <c r="P177" i="6"/>
  <c r="N379" i="6"/>
  <c r="V349" i="6"/>
  <c r="R122" i="6"/>
  <c r="T122" i="6"/>
  <c r="U180" i="6"/>
  <c r="U259" i="6"/>
  <c r="O212" i="6"/>
  <c r="T147" i="6"/>
  <c r="T146" i="6"/>
  <c r="S44" i="6"/>
  <c r="T294" i="6"/>
  <c r="U294" i="6"/>
  <c r="O103" i="6"/>
  <c r="V105" i="6"/>
  <c r="T274" i="6"/>
  <c r="R273" i="6"/>
  <c r="V216" i="6"/>
  <c r="V215" i="6"/>
  <c r="U177" i="6"/>
  <c r="P176" i="6"/>
  <c r="S381" i="6"/>
  <c r="T120" i="6"/>
  <c r="R120" i="6"/>
  <c r="P180" i="6"/>
  <c r="U212" i="6"/>
  <c r="P145" i="6"/>
  <c r="O43" i="6"/>
  <c r="P315" i="6"/>
  <c r="O313" i="6"/>
  <c r="U321" i="6"/>
  <c r="T321" i="6"/>
  <c r="V320" i="6"/>
  <c r="S320" i="6"/>
  <c r="R29" i="6"/>
  <c r="U29" i="6"/>
  <c r="Q27" i="6"/>
  <c r="T28" i="6"/>
  <c r="R247" i="6"/>
  <c r="Q249" i="6"/>
  <c r="Q247" i="6"/>
  <c r="O247" i="6"/>
  <c r="P78" i="6"/>
  <c r="R79" i="6"/>
  <c r="S80" i="6"/>
  <c r="T67" i="6"/>
  <c r="V66" i="6"/>
  <c r="P66" i="6"/>
  <c r="R69" i="6"/>
  <c r="U67" i="6"/>
  <c r="V69" i="6"/>
  <c r="R67" i="6"/>
  <c r="U68" i="6"/>
  <c r="R66" i="6"/>
  <c r="O69" i="6"/>
  <c r="N67" i="6"/>
  <c r="N69" i="6"/>
  <c r="V68" i="6"/>
  <c r="Q69" i="6"/>
  <c r="P67" i="6"/>
  <c r="T66" i="6"/>
  <c r="S67" i="6"/>
  <c r="S66" i="6"/>
  <c r="V67" i="6"/>
  <c r="O67" i="6"/>
  <c r="S69" i="6"/>
  <c r="O66" i="6"/>
  <c r="T68" i="6"/>
  <c r="P68" i="6"/>
  <c r="Q67" i="6"/>
  <c r="P351" i="6"/>
  <c r="R348" i="6"/>
  <c r="N349" i="6"/>
  <c r="P348" i="6"/>
  <c r="U351" i="6"/>
  <c r="P350" i="6"/>
  <c r="Q349" i="6"/>
  <c r="P349" i="6"/>
  <c r="S350" i="6"/>
  <c r="Q351" i="6"/>
  <c r="R350" i="6"/>
  <c r="N348" i="6"/>
  <c r="N350" i="6"/>
  <c r="T348" i="6"/>
  <c r="U349" i="6"/>
  <c r="N351" i="6"/>
  <c r="V350" i="6"/>
  <c r="S349" i="6"/>
  <c r="T349" i="6"/>
  <c r="T350" i="6"/>
  <c r="R349" i="6"/>
  <c r="Q348" i="6"/>
  <c r="O349" i="6"/>
  <c r="V174" i="6"/>
  <c r="S351" i="6"/>
  <c r="V120" i="6"/>
  <c r="O180" i="6"/>
  <c r="P258" i="6"/>
  <c r="R258" i="6"/>
  <c r="T257" i="6"/>
  <c r="T258" i="6"/>
  <c r="O260" i="6"/>
  <c r="N258" i="6"/>
  <c r="R260" i="6"/>
  <c r="O257" i="6"/>
  <c r="Q257" i="6"/>
  <c r="N257" i="6"/>
  <c r="V259" i="6"/>
  <c r="Q260" i="6"/>
  <c r="U258" i="6"/>
  <c r="N260" i="6"/>
  <c r="O258" i="6"/>
  <c r="N259" i="6"/>
  <c r="V258" i="6"/>
  <c r="T260" i="6"/>
  <c r="Q259" i="6"/>
  <c r="U293" i="6"/>
  <c r="P296" i="6"/>
  <c r="R275" i="6"/>
  <c r="Q272" i="6"/>
  <c r="T217" i="6"/>
  <c r="P216" i="6"/>
  <c r="R382" i="6"/>
  <c r="S379" i="6"/>
  <c r="T351" i="6"/>
  <c r="U120" i="6"/>
  <c r="T121" i="6"/>
  <c r="T180" i="6"/>
  <c r="V260" i="6"/>
  <c r="S211" i="6"/>
  <c r="N145" i="6"/>
  <c r="N43" i="6"/>
  <c r="V177" i="6"/>
  <c r="R175" i="6"/>
  <c r="N177" i="6"/>
  <c r="P175" i="6"/>
  <c r="S175" i="6"/>
  <c r="Q175" i="6"/>
  <c r="S177" i="6"/>
  <c r="U175" i="6"/>
  <c r="R176" i="6"/>
  <c r="T174" i="6"/>
  <c r="P174" i="6"/>
  <c r="T177" i="6"/>
  <c r="Q177" i="6"/>
  <c r="N174" i="6"/>
  <c r="O175" i="6"/>
  <c r="T175" i="6"/>
  <c r="R174" i="6"/>
  <c r="U176" i="6"/>
  <c r="N175" i="6"/>
  <c r="O176" i="6"/>
  <c r="V217" i="6"/>
  <c r="S174" i="6"/>
  <c r="V351" i="6"/>
  <c r="V182" i="6"/>
  <c r="Q105" i="6"/>
  <c r="P105" i="6"/>
  <c r="T105" i="6"/>
  <c r="S105" i="6"/>
  <c r="V103" i="6"/>
  <c r="Q103" i="6"/>
  <c r="R104" i="6"/>
  <c r="O104" i="6"/>
  <c r="N104" i="6"/>
  <c r="R105" i="6"/>
  <c r="O105" i="6"/>
  <c r="Q104" i="6"/>
  <c r="U103" i="6"/>
  <c r="U105" i="6"/>
  <c r="V104" i="6"/>
  <c r="S103" i="6"/>
  <c r="N102" i="6"/>
  <c r="N105" i="6"/>
  <c r="T103" i="6"/>
  <c r="R103" i="6"/>
  <c r="U104" i="6"/>
  <c r="T104" i="6"/>
  <c r="S104" i="6"/>
  <c r="R296" i="6"/>
  <c r="S296" i="6"/>
  <c r="V102" i="6"/>
  <c r="U275" i="6"/>
  <c r="O215" i="6"/>
  <c r="P217" i="6"/>
  <c r="O174" i="6"/>
  <c r="P380" i="6"/>
  <c r="Q380" i="6"/>
  <c r="O351" i="6"/>
  <c r="V119" i="6"/>
  <c r="Q120" i="6"/>
  <c r="S259" i="6"/>
  <c r="S260" i="6"/>
  <c r="Q146" i="6"/>
  <c r="U315" i="6"/>
  <c r="R179" i="6"/>
  <c r="Q182" i="6"/>
  <c r="Q179" i="6"/>
  <c r="S182" i="6"/>
  <c r="R181" i="6"/>
  <c r="N180" i="6"/>
  <c r="U179" i="6"/>
  <c r="Q180" i="6"/>
  <c r="V181" i="6"/>
  <c r="O181" i="6"/>
  <c r="P182" i="6"/>
  <c r="V180" i="6"/>
  <c r="P179" i="6"/>
  <c r="P181" i="6"/>
  <c r="N179" i="6"/>
  <c r="O179" i="6"/>
  <c r="S179" i="6"/>
  <c r="T182" i="6"/>
  <c r="S181" i="6"/>
  <c r="V275" i="6"/>
  <c r="S272" i="6"/>
  <c r="V273" i="6"/>
  <c r="V274" i="6"/>
  <c r="O275" i="6"/>
  <c r="S275" i="6"/>
  <c r="O273" i="6"/>
  <c r="R274" i="6"/>
  <c r="Q275" i="6"/>
  <c r="V272" i="6"/>
  <c r="T272" i="6"/>
  <c r="U272" i="6"/>
  <c r="S274" i="6"/>
  <c r="P275" i="6"/>
  <c r="O272" i="6"/>
  <c r="N274" i="6"/>
  <c r="N272" i="6"/>
  <c r="N273" i="6"/>
  <c r="P272" i="6"/>
  <c r="R272" i="6"/>
  <c r="T273" i="6"/>
  <c r="P213" i="6"/>
  <c r="O213" i="6"/>
  <c r="T210" i="6"/>
  <c r="N213" i="6"/>
  <c r="R213" i="6"/>
  <c r="V213" i="6"/>
  <c r="Q211" i="6"/>
  <c r="T212" i="6"/>
  <c r="U210" i="6"/>
  <c r="T211" i="6"/>
  <c r="O211" i="6"/>
  <c r="S210" i="6"/>
  <c r="N210" i="6"/>
  <c r="S213" i="6"/>
  <c r="R210" i="6"/>
  <c r="P211" i="6"/>
  <c r="N211" i="6"/>
  <c r="Q212" i="6"/>
  <c r="T213" i="6"/>
  <c r="S212" i="6"/>
  <c r="T41" i="6"/>
  <c r="Q44" i="6"/>
  <c r="R41" i="6"/>
  <c r="T43" i="6"/>
  <c r="U43" i="6"/>
  <c r="R43" i="6"/>
  <c r="T44" i="6"/>
  <c r="O42" i="6"/>
  <c r="N42" i="6"/>
  <c r="Q42" i="6"/>
  <c r="V41" i="6"/>
  <c r="R44" i="6"/>
  <c r="P44" i="6"/>
  <c r="P42" i="6"/>
  <c r="V42" i="6"/>
  <c r="O44" i="6"/>
  <c r="U42" i="6"/>
  <c r="U44" i="6"/>
  <c r="S42" i="6"/>
  <c r="P41" i="6"/>
  <c r="N41" i="6"/>
  <c r="R42" i="6"/>
  <c r="N44" i="6"/>
  <c r="R294" i="6"/>
  <c r="N293" i="6"/>
  <c r="P103" i="6"/>
  <c r="T275" i="6"/>
  <c r="V218" i="6"/>
  <c r="R177" i="6"/>
  <c r="T382" i="6"/>
  <c r="Q381" i="6"/>
  <c r="O348" i="6"/>
  <c r="S348" i="6"/>
  <c r="V121" i="6"/>
  <c r="Q181" i="6"/>
  <c r="U257" i="6"/>
  <c r="V211" i="6"/>
  <c r="R212" i="6"/>
  <c r="O147" i="6"/>
  <c r="P43" i="6"/>
  <c r="U31" i="6"/>
  <c r="Q34" i="6"/>
  <c r="R32" i="6"/>
  <c r="T129" i="6"/>
  <c r="N129" i="6"/>
  <c r="O132" i="6"/>
  <c r="V130" i="6"/>
  <c r="U129" i="6"/>
  <c r="V229" i="6"/>
  <c r="U227" i="6"/>
  <c r="R226" i="6"/>
  <c r="Q226" i="6"/>
  <c r="U226" i="6"/>
  <c r="S83" i="6"/>
  <c r="S82" i="6"/>
  <c r="V83" i="6"/>
  <c r="Q82" i="6"/>
  <c r="P85" i="6"/>
  <c r="P114" i="6"/>
  <c r="Q115" i="6"/>
  <c r="Q116" i="6"/>
  <c r="P416" i="6"/>
  <c r="S417" i="6"/>
  <c r="S418" i="6"/>
  <c r="P417" i="6"/>
  <c r="O254" i="6"/>
  <c r="V254" i="6"/>
  <c r="O252" i="6"/>
  <c r="U255" i="6"/>
  <c r="U263" i="6"/>
  <c r="V264" i="6"/>
  <c r="S263" i="6"/>
  <c r="V265" i="6"/>
  <c r="T325" i="6"/>
  <c r="T326" i="6"/>
  <c r="O323" i="6"/>
  <c r="R323" i="6"/>
  <c r="T339" i="6"/>
  <c r="T341" i="6"/>
  <c r="Q339" i="6"/>
  <c r="V269" i="6"/>
  <c r="T267" i="6"/>
  <c r="R269" i="6"/>
  <c r="Q268" i="6"/>
  <c r="T99" i="6"/>
  <c r="V98" i="6"/>
  <c r="O99" i="6"/>
  <c r="U344" i="6"/>
  <c r="Q343" i="6"/>
  <c r="P345" i="6"/>
  <c r="V344" i="6"/>
  <c r="T32" i="6"/>
  <c r="U34" i="6"/>
  <c r="S31" i="6"/>
  <c r="V34" i="6"/>
  <c r="S95" i="6"/>
  <c r="Q92" i="6"/>
  <c r="S92" i="6"/>
  <c r="V227" i="6"/>
  <c r="R227" i="6"/>
  <c r="S227" i="6"/>
  <c r="O131" i="6"/>
  <c r="T131" i="6"/>
  <c r="U130" i="6"/>
  <c r="O82" i="6"/>
  <c r="U84" i="6"/>
  <c r="Q83" i="6"/>
  <c r="O359" i="6"/>
  <c r="N358" i="6"/>
  <c r="S361" i="6"/>
  <c r="O48" i="6"/>
  <c r="S49" i="6"/>
  <c r="T49" i="6"/>
  <c r="P32" i="6"/>
  <c r="S33" i="6"/>
  <c r="Q32" i="6"/>
  <c r="N130" i="6"/>
  <c r="S129" i="6"/>
  <c r="V132" i="6"/>
  <c r="Q396" i="6"/>
  <c r="U395" i="6"/>
  <c r="N394" i="6"/>
  <c r="V396" i="6"/>
  <c r="O33" i="6"/>
  <c r="U33" i="6"/>
  <c r="O32" i="6"/>
  <c r="P33" i="6"/>
  <c r="V131" i="6"/>
  <c r="U132" i="6"/>
  <c r="V129" i="6"/>
  <c r="R48" i="6"/>
  <c r="N47" i="6"/>
  <c r="N48" i="6"/>
  <c r="T48" i="6"/>
  <c r="V47" i="6"/>
  <c r="U49" i="6"/>
  <c r="O46" i="6"/>
  <c r="N49" i="6"/>
  <c r="T47" i="6"/>
  <c r="P94" i="6"/>
  <c r="N95" i="6"/>
  <c r="T93" i="6"/>
  <c r="N93" i="6"/>
  <c r="R358" i="6"/>
  <c r="P358" i="6"/>
  <c r="Q358" i="6"/>
  <c r="S360" i="6"/>
  <c r="V262" i="6"/>
  <c r="U262" i="6"/>
  <c r="N264" i="6"/>
  <c r="T262" i="6"/>
  <c r="N325" i="6"/>
  <c r="S325" i="6"/>
  <c r="N323" i="6"/>
  <c r="Q325" i="6"/>
  <c r="T33" i="6"/>
  <c r="N31" i="6"/>
  <c r="S34" i="6"/>
  <c r="P34" i="6"/>
  <c r="S228" i="6"/>
  <c r="O229" i="6"/>
  <c r="T228" i="6"/>
  <c r="O130" i="6"/>
  <c r="O129" i="6"/>
  <c r="R131" i="6"/>
  <c r="T83" i="6"/>
  <c r="N84" i="6"/>
  <c r="O85" i="6"/>
  <c r="T85" i="6"/>
  <c r="P361" i="6"/>
  <c r="U397" i="6"/>
  <c r="O397" i="6"/>
  <c r="U47" i="6"/>
  <c r="U48" i="6"/>
  <c r="Q48" i="6"/>
  <c r="O72" i="6"/>
  <c r="T74" i="6"/>
  <c r="N73" i="6"/>
  <c r="O74" i="6"/>
  <c r="T88" i="6"/>
  <c r="T89" i="6"/>
  <c r="V88" i="6"/>
  <c r="Q231" i="6"/>
  <c r="S233" i="6"/>
  <c r="U233" i="6"/>
  <c r="V165" i="6"/>
  <c r="U165" i="6"/>
  <c r="Q167" i="6"/>
  <c r="N199" i="6"/>
  <c r="N363" i="6"/>
  <c r="O364" i="6"/>
  <c r="P364" i="6"/>
  <c r="R140" i="6"/>
  <c r="U139" i="6"/>
  <c r="P140" i="6"/>
  <c r="S142" i="6"/>
  <c r="T139" i="6"/>
  <c r="U142" i="6"/>
  <c r="O141" i="6"/>
  <c r="O140" i="6"/>
  <c r="V142" i="6"/>
  <c r="O142" i="6"/>
  <c r="R142" i="6"/>
  <c r="T141" i="6"/>
  <c r="P141" i="6"/>
  <c r="Q141" i="6"/>
  <c r="V140" i="6"/>
  <c r="P139" i="6"/>
  <c r="S139" i="6"/>
  <c r="Q140" i="6"/>
  <c r="N139" i="6"/>
  <c r="S141" i="6"/>
  <c r="Q142" i="6"/>
  <c r="V139" i="6"/>
  <c r="T142" i="6"/>
  <c r="O139" i="6"/>
  <c r="Q185" i="6"/>
  <c r="N184" i="6"/>
  <c r="N187" i="6"/>
  <c r="U184" i="6"/>
  <c r="V187" i="6"/>
  <c r="Q187" i="6"/>
  <c r="V184" i="6"/>
  <c r="V186" i="6"/>
  <c r="R185" i="6"/>
  <c r="S186" i="6"/>
  <c r="T187" i="6"/>
  <c r="U187" i="6"/>
  <c r="P187" i="6"/>
  <c r="O185" i="6"/>
  <c r="O186" i="6"/>
  <c r="S185" i="6"/>
  <c r="P186" i="6"/>
  <c r="V185" i="6"/>
  <c r="T185" i="6"/>
  <c r="S187" i="6"/>
  <c r="O187" i="6"/>
  <c r="Q184" i="6"/>
  <c r="T184" i="6"/>
  <c r="O184" i="6"/>
  <c r="V189" i="6"/>
  <c r="Q190" i="6"/>
  <c r="T140" i="6"/>
  <c r="P142" i="6"/>
  <c r="Q137" i="6"/>
  <c r="O134" i="6"/>
  <c r="U185" i="6"/>
  <c r="O316" i="6"/>
  <c r="U314" i="6"/>
  <c r="S315" i="6"/>
  <c r="N313" i="6"/>
  <c r="T313" i="6"/>
  <c r="T314" i="6"/>
  <c r="N314" i="6"/>
  <c r="T316" i="6"/>
  <c r="P316" i="6"/>
  <c r="O315" i="6"/>
  <c r="U316" i="6"/>
  <c r="Q313" i="6"/>
  <c r="V316" i="6"/>
  <c r="Q316" i="6"/>
  <c r="T315" i="6"/>
  <c r="R316" i="6"/>
  <c r="R313" i="6"/>
  <c r="S314" i="6"/>
  <c r="N316" i="6"/>
  <c r="U313" i="6"/>
  <c r="Q315" i="6"/>
  <c r="S313" i="6"/>
  <c r="S316" i="6"/>
  <c r="P314" i="6"/>
  <c r="S319" i="6"/>
  <c r="Q321" i="6"/>
  <c r="S318" i="6"/>
  <c r="Q319" i="6"/>
  <c r="P321" i="6"/>
  <c r="Q320" i="6"/>
  <c r="R319" i="6"/>
  <c r="T320" i="6"/>
  <c r="P320" i="6"/>
  <c r="N319" i="6"/>
  <c r="O318" i="6"/>
  <c r="R320" i="6"/>
  <c r="P319" i="6"/>
  <c r="S321" i="6"/>
  <c r="U319" i="6"/>
  <c r="V319" i="6"/>
  <c r="V321" i="6"/>
  <c r="V318" i="6"/>
  <c r="O321" i="6"/>
  <c r="U318" i="6"/>
  <c r="U320" i="6"/>
  <c r="N320" i="6"/>
  <c r="Q318" i="6"/>
  <c r="T319" i="6"/>
  <c r="V29" i="6"/>
  <c r="Q29" i="6"/>
  <c r="R27" i="6"/>
  <c r="N29" i="6"/>
  <c r="Q26" i="6"/>
  <c r="P28" i="6"/>
  <c r="V26" i="6"/>
  <c r="S27" i="6"/>
  <c r="P26" i="6"/>
  <c r="O26" i="6"/>
  <c r="R26" i="6"/>
  <c r="P29" i="6"/>
  <c r="U26" i="6"/>
  <c r="T27" i="6"/>
  <c r="N27" i="6"/>
  <c r="S26" i="6"/>
  <c r="O29" i="6"/>
  <c r="O28" i="6"/>
  <c r="S28" i="6"/>
  <c r="O250" i="6"/>
  <c r="U247" i="6"/>
  <c r="O248" i="6"/>
  <c r="P248" i="6"/>
  <c r="T247" i="6"/>
  <c r="Q250" i="6"/>
  <c r="T249" i="6"/>
  <c r="P247" i="6"/>
  <c r="S249" i="6"/>
  <c r="P250" i="6"/>
  <c r="N249" i="6"/>
  <c r="O249" i="6"/>
  <c r="V250" i="6"/>
  <c r="R248" i="6"/>
  <c r="R250" i="6"/>
  <c r="V249" i="6"/>
  <c r="N250" i="6"/>
  <c r="O77" i="6"/>
  <c r="U77" i="6"/>
  <c r="R77" i="6"/>
  <c r="V79" i="6"/>
  <c r="T80" i="6"/>
  <c r="S77" i="6"/>
  <c r="S79" i="6"/>
  <c r="N77" i="6"/>
  <c r="N79" i="6"/>
  <c r="U79" i="6"/>
  <c r="U78" i="6"/>
  <c r="V77" i="6"/>
  <c r="S78" i="6"/>
  <c r="V80" i="6"/>
  <c r="V78" i="6"/>
  <c r="Q78" i="6"/>
  <c r="R78" i="6"/>
  <c r="P79" i="6"/>
  <c r="N80" i="6"/>
  <c r="U190" i="6"/>
  <c r="U191" i="6"/>
  <c r="N28" i="6"/>
  <c r="N26" i="6"/>
  <c r="Q79" i="6"/>
  <c r="T79" i="6"/>
  <c r="U56" i="6"/>
  <c r="Q57" i="6"/>
  <c r="S250" i="6"/>
  <c r="S247" i="6"/>
  <c r="P170" i="6"/>
  <c r="T172" i="6"/>
  <c r="T208" i="6"/>
  <c r="P208" i="6"/>
  <c r="U140" i="6"/>
  <c r="T318" i="6"/>
  <c r="S134" i="6"/>
  <c r="O136" i="6"/>
  <c r="P201" i="6"/>
  <c r="V313" i="6"/>
  <c r="Q314" i="6"/>
  <c r="U300" i="6"/>
  <c r="Q301" i="6"/>
  <c r="P185" i="6"/>
  <c r="V192" i="6"/>
  <c r="R190" i="6"/>
  <c r="O27" i="6"/>
  <c r="T26" i="6"/>
  <c r="Q77" i="6"/>
  <c r="T78" i="6"/>
  <c r="Q80" i="6"/>
  <c r="P56" i="6"/>
  <c r="T59" i="6"/>
  <c r="U249" i="6"/>
  <c r="U248" i="6"/>
  <c r="S248" i="6"/>
  <c r="R172" i="6"/>
  <c r="U206" i="6"/>
  <c r="Q139" i="6"/>
  <c r="O320" i="6"/>
  <c r="P134" i="6"/>
  <c r="V314" i="6"/>
  <c r="R314" i="6"/>
  <c r="O298" i="6"/>
  <c r="P300" i="6"/>
  <c r="U186" i="6"/>
  <c r="U189" i="6"/>
  <c r="Q191" i="6"/>
  <c r="P190" i="6"/>
  <c r="N140" i="6"/>
  <c r="N136" i="6"/>
  <c r="V315" i="6"/>
  <c r="R315" i="6"/>
  <c r="R187" i="6"/>
  <c r="Q201" i="6"/>
  <c r="S200" i="6"/>
  <c r="P199" i="6"/>
  <c r="U200" i="6"/>
  <c r="O200" i="6"/>
  <c r="P200" i="6"/>
  <c r="N201" i="6"/>
  <c r="U199" i="6"/>
  <c r="S202" i="6"/>
  <c r="R201" i="6"/>
  <c r="T199" i="6"/>
  <c r="Q200" i="6"/>
  <c r="V202" i="6"/>
  <c r="N200" i="6"/>
  <c r="S199" i="6"/>
  <c r="R202" i="6"/>
  <c r="R200" i="6"/>
  <c r="V200" i="6"/>
  <c r="R199" i="6"/>
  <c r="V199" i="6"/>
  <c r="Q199" i="6"/>
  <c r="O199" i="6"/>
  <c r="V201" i="6"/>
  <c r="T201" i="6"/>
  <c r="Q207" i="6"/>
  <c r="S205" i="6"/>
  <c r="U207" i="6"/>
  <c r="N206" i="6"/>
  <c r="Q205" i="6"/>
  <c r="R207" i="6"/>
  <c r="Q208" i="6"/>
  <c r="T206" i="6"/>
  <c r="V208" i="6"/>
  <c r="T205" i="6"/>
  <c r="N205" i="6"/>
  <c r="S207" i="6"/>
  <c r="P207" i="6"/>
  <c r="U208" i="6"/>
  <c r="T207" i="6"/>
  <c r="V206" i="6"/>
  <c r="P205" i="6"/>
  <c r="V207" i="6"/>
  <c r="S208" i="6"/>
  <c r="R208" i="6"/>
  <c r="N207" i="6"/>
  <c r="S206" i="6"/>
  <c r="N208" i="6"/>
  <c r="V205" i="6"/>
  <c r="V172" i="6"/>
  <c r="T170" i="6"/>
  <c r="T171" i="6"/>
  <c r="N171" i="6"/>
  <c r="N170" i="6"/>
  <c r="S171" i="6"/>
  <c r="R170" i="6"/>
  <c r="O170" i="6"/>
  <c r="S172" i="6"/>
  <c r="V170" i="6"/>
  <c r="U169" i="6"/>
  <c r="S170" i="6"/>
  <c r="N169" i="6"/>
  <c r="V171" i="6"/>
  <c r="U171" i="6"/>
  <c r="R169" i="6"/>
  <c r="T169" i="6"/>
  <c r="N172" i="6"/>
  <c r="U172" i="6"/>
  <c r="O172" i="6"/>
  <c r="R171" i="6"/>
  <c r="S191" i="6"/>
  <c r="T189" i="6"/>
  <c r="P191" i="6"/>
  <c r="P27" i="6"/>
  <c r="S29" i="6"/>
  <c r="O79" i="6"/>
  <c r="R80" i="6"/>
  <c r="V57" i="6"/>
  <c r="V56" i="6"/>
  <c r="R58" i="6"/>
  <c r="N247" i="6"/>
  <c r="V248" i="6"/>
  <c r="P249" i="6"/>
  <c r="Q169" i="6"/>
  <c r="Q170" i="6"/>
  <c r="O205" i="6"/>
  <c r="R205" i="6"/>
  <c r="U141" i="6"/>
  <c r="O319" i="6"/>
  <c r="R318" i="6"/>
  <c r="Q202" i="6"/>
  <c r="O314" i="6"/>
  <c r="S301" i="6"/>
  <c r="N185" i="6"/>
  <c r="S184" i="6"/>
  <c r="O135" i="6"/>
  <c r="V136" i="6"/>
  <c r="P136" i="6"/>
  <c r="Q135" i="6"/>
  <c r="U134" i="6"/>
  <c r="N137" i="6"/>
  <c r="V137" i="6"/>
  <c r="T137" i="6"/>
  <c r="U136" i="6"/>
  <c r="V135" i="6"/>
  <c r="Q136" i="6"/>
  <c r="U135" i="6"/>
  <c r="T135" i="6"/>
  <c r="T134" i="6"/>
  <c r="V134" i="6"/>
  <c r="S135" i="6"/>
  <c r="S136" i="6"/>
  <c r="R137" i="6"/>
  <c r="R136" i="6"/>
  <c r="R134" i="6"/>
  <c r="S137" i="6"/>
  <c r="O137" i="6"/>
  <c r="P135" i="6"/>
  <c r="Q134" i="6"/>
  <c r="N135" i="6"/>
  <c r="N186" i="6"/>
  <c r="T190" i="6"/>
  <c r="V191" i="6"/>
  <c r="V27" i="6"/>
  <c r="Q28" i="6"/>
  <c r="P77" i="6"/>
  <c r="P80" i="6"/>
  <c r="N57" i="6"/>
  <c r="S56" i="6"/>
  <c r="T250" i="6"/>
  <c r="R249" i="6"/>
  <c r="O169" i="6"/>
  <c r="P171" i="6"/>
  <c r="U205" i="6"/>
  <c r="V141" i="6"/>
  <c r="S140" i="6"/>
  <c r="N318" i="6"/>
  <c r="P318" i="6"/>
  <c r="N134" i="6"/>
  <c r="T200" i="6"/>
  <c r="T202" i="6"/>
  <c r="P313" i="6"/>
  <c r="R186" i="6"/>
  <c r="R184" i="6"/>
  <c r="P189" i="6"/>
  <c r="R191" i="6"/>
  <c r="R189" i="6"/>
  <c r="T192" i="6"/>
  <c r="U192" i="6"/>
  <c r="N190" i="6"/>
  <c r="O191" i="6"/>
  <c r="O190" i="6"/>
  <c r="T191" i="6"/>
  <c r="S192" i="6"/>
  <c r="O189" i="6"/>
  <c r="Q192" i="6"/>
  <c r="R192" i="6"/>
  <c r="Q189" i="6"/>
  <c r="S189" i="6"/>
  <c r="V190" i="6"/>
  <c r="N192" i="6"/>
  <c r="Q300" i="6"/>
  <c r="R300" i="6"/>
  <c r="N301" i="6"/>
  <c r="V300" i="6"/>
  <c r="O300" i="6"/>
  <c r="V301" i="6"/>
  <c r="R298" i="6"/>
  <c r="T299" i="6"/>
  <c r="V298" i="6"/>
  <c r="P301" i="6"/>
  <c r="O301" i="6"/>
  <c r="T300" i="6"/>
  <c r="N299" i="6"/>
  <c r="U298" i="6"/>
  <c r="Q299" i="6"/>
  <c r="P298" i="6"/>
  <c r="R301" i="6"/>
  <c r="S299" i="6"/>
  <c r="N298" i="6"/>
  <c r="O299" i="6"/>
  <c r="T301" i="6"/>
  <c r="R299" i="6"/>
  <c r="V299" i="6"/>
  <c r="S300" i="6"/>
  <c r="Q298" i="6"/>
  <c r="V58" i="6"/>
  <c r="U57" i="6"/>
  <c r="P57" i="6"/>
  <c r="U59" i="6"/>
  <c r="R56" i="6"/>
  <c r="O59" i="6"/>
  <c r="R57" i="6"/>
  <c r="Q58" i="6"/>
  <c r="S57" i="6"/>
  <c r="S58" i="6"/>
  <c r="S59" i="6"/>
  <c r="N59" i="6"/>
  <c r="V59" i="6"/>
  <c r="R59" i="6"/>
  <c r="Q56" i="6"/>
  <c r="O58" i="6"/>
  <c r="O56" i="6"/>
  <c r="O192" i="6"/>
  <c r="N191" i="6"/>
  <c r="V28" i="6"/>
  <c r="T29" i="6"/>
  <c r="R28" i="6"/>
  <c r="O78" i="6"/>
  <c r="O80" i="6"/>
  <c r="T56" i="6"/>
  <c r="N56" i="6"/>
  <c r="N248" i="6"/>
  <c r="Q248" i="6"/>
  <c r="U170" i="6"/>
  <c r="S169" i="6"/>
  <c r="O207" i="6"/>
  <c r="N141" i="6"/>
  <c r="R141" i="6"/>
  <c r="N321" i="6"/>
  <c r="R321" i="6"/>
  <c r="R135" i="6"/>
  <c r="S201" i="6"/>
  <c r="U202" i="6"/>
  <c r="N315" i="6"/>
  <c r="U301" i="6"/>
  <c r="P184" i="6"/>
  <c r="Q186" i="6"/>
  <c r="R396" i="6"/>
  <c r="S394" i="6"/>
  <c r="V394" i="6"/>
  <c r="N396" i="6"/>
  <c r="O394" i="6"/>
  <c r="R165" i="6"/>
  <c r="U167" i="6"/>
  <c r="T166" i="6"/>
  <c r="N165" i="6"/>
  <c r="P274" i="6"/>
  <c r="Q273" i="6"/>
  <c r="N275" i="6"/>
  <c r="P273" i="6"/>
  <c r="T264" i="6"/>
  <c r="U265" i="6"/>
  <c r="O265" i="6"/>
  <c r="Q216" i="6"/>
  <c r="R215" i="6"/>
  <c r="T215" i="6"/>
  <c r="U218" i="6"/>
  <c r="V323" i="6"/>
  <c r="N324" i="6"/>
  <c r="Q324" i="6"/>
  <c r="O267" i="6"/>
  <c r="S267" i="6"/>
  <c r="U270" i="6"/>
  <c r="Q174" i="6"/>
  <c r="N176" i="6"/>
  <c r="T176" i="6"/>
  <c r="O177" i="6"/>
  <c r="O379" i="6"/>
  <c r="O380" i="6"/>
  <c r="R379" i="6"/>
  <c r="N343" i="6"/>
  <c r="U346" i="6"/>
  <c r="S343" i="6"/>
  <c r="T346" i="6"/>
  <c r="N34" i="6"/>
  <c r="N32" i="6"/>
  <c r="R33" i="6"/>
  <c r="U72" i="6"/>
  <c r="N72" i="6"/>
  <c r="R72" i="6"/>
  <c r="N229" i="6"/>
  <c r="R228" i="6"/>
  <c r="Q228" i="6"/>
  <c r="U182" i="6"/>
  <c r="V179" i="6"/>
  <c r="T179" i="6"/>
  <c r="V257" i="6"/>
  <c r="P260" i="6"/>
  <c r="O259" i="6"/>
  <c r="V212" i="6"/>
  <c r="V210" i="6"/>
  <c r="P212" i="6"/>
  <c r="R167" i="6"/>
  <c r="N167" i="6"/>
  <c r="R164" i="6"/>
  <c r="V167" i="6"/>
  <c r="T130" i="6"/>
  <c r="U131" i="6"/>
  <c r="R130" i="6"/>
  <c r="S396" i="6"/>
  <c r="T397" i="6"/>
  <c r="R395" i="6"/>
  <c r="Q397" i="6"/>
  <c r="S397" i="6"/>
  <c r="U396" i="6"/>
  <c r="S395" i="6"/>
  <c r="R180" i="6"/>
  <c r="S180" i="6"/>
  <c r="U181" i="6"/>
  <c r="T181" i="6"/>
  <c r="N181" i="6"/>
  <c r="U394" i="6"/>
  <c r="O395" i="6"/>
  <c r="R397" i="6"/>
  <c r="P397" i="6"/>
  <c r="S257" i="6"/>
  <c r="Q258" i="6"/>
  <c r="S258" i="6"/>
  <c r="P259" i="6"/>
  <c r="T259" i="6"/>
  <c r="R211" i="6"/>
  <c r="N212" i="6"/>
  <c r="P210" i="6"/>
  <c r="U213" i="6"/>
  <c r="P395" i="6"/>
  <c r="T396" i="6"/>
  <c r="Q394" i="6"/>
  <c r="P396" i="6"/>
  <c r="P132" i="6"/>
  <c r="Q130" i="6"/>
  <c r="Q129" i="6"/>
  <c r="S131" i="6"/>
  <c r="Q229" i="6"/>
  <c r="U229" i="6"/>
  <c r="N228" i="6"/>
  <c r="R229" i="6"/>
  <c r="U228" i="6"/>
  <c r="U350" i="6"/>
  <c r="O350" i="6"/>
  <c r="O145" i="6"/>
  <c r="O146" i="6"/>
  <c r="N146" i="6"/>
  <c r="Q145" i="6"/>
  <c r="S84" i="6"/>
  <c r="V85" i="6"/>
  <c r="Q84" i="6"/>
  <c r="N83" i="6"/>
  <c r="U41" i="6"/>
  <c r="V43" i="6"/>
  <c r="T42" i="6"/>
  <c r="S41" i="6"/>
  <c r="V311" i="6"/>
  <c r="R309" i="6"/>
  <c r="Q311" i="6"/>
  <c r="T308" i="6"/>
  <c r="Q309" i="6"/>
  <c r="S308" i="6"/>
  <c r="P311" i="6"/>
  <c r="R308" i="6"/>
  <c r="Q310" i="6"/>
  <c r="R310" i="6"/>
  <c r="P310" i="6"/>
  <c r="S309" i="6"/>
  <c r="O311" i="6"/>
  <c r="U309" i="6"/>
  <c r="T311" i="6"/>
  <c r="Q308" i="6"/>
  <c r="S310" i="6"/>
  <c r="N310" i="6"/>
  <c r="O308" i="6"/>
  <c r="V310" i="6"/>
  <c r="N309" i="6"/>
  <c r="U311" i="6"/>
  <c r="R311" i="6"/>
  <c r="V309" i="6"/>
  <c r="U308" i="6"/>
  <c r="N308" i="6"/>
  <c r="U310" i="6"/>
  <c r="P309" i="6"/>
  <c r="P308" i="6"/>
  <c r="O309" i="6"/>
  <c r="S311" i="6"/>
  <c r="V308" i="6"/>
  <c r="T310" i="6"/>
  <c r="T309" i="6"/>
  <c r="O310" i="6"/>
  <c r="N311" i="6"/>
  <c r="V14" i="6"/>
  <c r="P13" i="6"/>
  <c r="Q13" i="6"/>
  <c r="R13" i="6"/>
  <c r="Q12" i="6"/>
  <c r="O14" i="6"/>
  <c r="S12" i="6"/>
  <c r="R12" i="6"/>
  <c r="T11" i="6"/>
  <c r="S11" i="6"/>
  <c r="R11" i="6"/>
  <c r="Q14" i="6"/>
  <c r="P14" i="6"/>
  <c r="S13" i="6"/>
  <c r="O12" i="6"/>
  <c r="N14" i="6"/>
  <c r="S14" i="6"/>
  <c r="N13" i="6"/>
  <c r="O11" i="6"/>
  <c r="V13" i="6"/>
  <c r="N12" i="6"/>
  <c r="U14" i="6"/>
  <c r="R14" i="6"/>
  <c r="V12" i="6"/>
  <c r="U11" i="6"/>
  <c r="N11" i="6"/>
  <c r="U13" i="6"/>
  <c r="Q11" i="6"/>
  <c r="T13" i="6"/>
  <c r="T12" i="6"/>
  <c r="P11" i="6"/>
  <c r="P12" i="6"/>
  <c r="V11" i="6"/>
  <c r="U12" i="6"/>
  <c r="T14" i="6"/>
  <c r="O13" i="6"/>
  <c r="V387" i="6"/>
  <c r="S385" i="6"/>
  <c r="Q387" i="6"/>
  <c r="T384" i="6"/>
  <c r="Q386" i="6"/>
  <c r="P386" i="6"/>
  <c r="R385" i="6"/>
  <c r="P387" i="6"/>
  <c r="R384" i="6"/>
  <c r="S384" i="6"/>
  <c r="O387" i="6"/>
  <c r="R386" i="6"/>
  <c r="Q385" i="6"/>
  <c r="R387" i="6"/>
  <c r="N385" i="6"/>
  <c r="V386" i="6"/>
  <c r="O384" i="6"/>
  <c r="U387" i="6"/>
  <c r="V385" i="6"/>
  <c r="U384" i="6"/>
  <c r="N384" i="6"/>
  <c r="U386" i="6"/>
  <c r="Q384" i="6"/>
  <c r="V384" i="6"/>
  <c r="T387" i="6"/>
  <c r="P385" i="6"/>
  <c r="U385" i="6"/>
  <c r="T385" i="6"/>
  <c r="O386" i="6"/>
  <c r="T386" i="6"/>
  <c r="P384" i="6"/>
  <c r="N387" i="6"/>
  <c r="S387" i="6"/>
  <c r="S386" i="6"/>
  <c r="O385" i="6"/>
  <c r="N386" i="6"/>
  <c r="V306" i="6"/>
  <c r="S303" i="6"/>
  <c r="S305" i="6"/>
  <c r="R306" i="6"/>
  <c r="U306" i="6"/>
  <c r="Q304" i="6"/>
  <c r="R305" i="6"/>
  <c r="U303" i="6"/>
  <c r="T304" i="6"/>
  <c r="P305" i="6"/>
  <c r="Q306" i="6"/>
  <c r="N303" i="6"/>
  <c r="U304" i="6"/>
  <c r="O306" i="6"/>
  <c r="T305" i="6"/>
  <c r="V303" i="6"/>
  <c r="Q303" i="6"/>
  <c r="R304" i="6"/>
  <c r="O303" i="6"/>
  <c r="S306" i="6"/>
  <c r="P304" i="6"/>
  <c r="Q305" i="6"/>
  <c r="N304" i="6"/>
  <c r="P303" i="6"/>
  <c r="O305" i="6"/>
  <c r="V304" i="6"/>
  <c r="U305" i="6"/>
  <c r="P306" i="6"/>
  <c r="T303" i="6"/>
  <c r="T306" i="6"/>
  <c r="S304" i="6"/>
  <c r="O304" i="6"/>
  <c r="N305" i="6"/>
  <c r="V305" i="6"/>
  <c r="R303" i="6"/>
  <c r="N306" i="6"/>
  <c r="N421" i="6" l="1" a="1"/>
  <c r="S424" i="6" l="1"/>
  <c r="N424" i="6"/>
  <c r="V422" i="6"/>
  <c r="S421" i="6"/>
  <c r="V424" i="6"/>
  <c r="U423" i="6"/>
  <c r="R422" i="6"/>
  <c r="Q421" i="6"/>
  <c r="U424" i="6"/>
  <c r="R423" i="6"/>
  <c r="Q422" i="6"/>
  <c r="P421" i="6"/>
  <c r="T424" i="6"/>
  <c r="Q423" i="6"/>
  <c r="P422" i="6"/>
  <c r="O421" i="6"/>
  <c r="Q424" i="6"/>
  <c r="P423" i="6"/>
  <c r="O422" i="6"/>
  <c r="P424" i="6"/>
  <c r="O423" i="6"/>
  <c r="N422" i="6"/>
  <c r="O424" i="6"/>
  <c r="N423" i="6"/>
  <c r="T421" i="6"/>
  <c r="V423" i="6"/>
  <c r="S422" i="6"/>
  <c r="R421" i="6"/>
  <c r="R424" i="6"/>
  <c r="U422" i="6"/>
  <c r="T423" i="6"/>
  <c r="T422" i="6"/>
  <c r="N421" i="6"/>
  <c r="S423" i="6"/>
  <c r="V421" i="6"/>
  <c r="U421" i="6"/>
</calcChain>
</file>

<file path=xl/connections.xml><?xml version="1.0" encoding="utf-8"?>
<connections xmlns="http://schemas.openxmlformats.org/spreadsheetml/2006/main">
  <connection id="1" name="Connection" type="7" refreshedVersion="4" background="1" saveData="1"/>
  <connection id="2" name="Connection1" type="7" refreshedVersion="4" background="1" saveData="1"/>
  <connection id="3" name="Connection10" type="7" refreshedVersion="4" background="1" saveData="1"/>
  <connection id="4" name="Connection100" type="7" refreshedVersion="4" background="1" saveData="1"/>
  <connection id="5" name="Connection101" type="7" refreshedVersion="4" background="1" saveData="1"/>
  <connection id="6" name="Connection102" type="7" refreshedVersion="4" background="1" saveData="1"/>
  <connection id="7" name="Connection103" type="7" refreshedVersion="4" background="1" saveData="1"/>
  <connection id="8" name="Connection104" type="7" refreshedVersion="4" background="1" saveData="1"/>
  <connection id="9" name="Connection105" type="7" refreshedVersion="4" background="1" saveData="1"/>
  <connection id="10" name="Connection106" type="7" refreshedVersion="4" background="1" saveData="1"/>
  <connection id="11" name="Connection107" type="7" refreshedVersion="4" background="1" saveData="1"/>
  <connection id="12" name="Connection108" type="7" refreshedVersion="4" background="1" saveData="1"/>
  <connection id="13" name="Connection109" type="7" refreshedVersion="4" background="1" saveData="1"/>
  <connection id="14" name="Connection11" type="7" refreshedVersion="4" background="1" saveData="1"/>
  <connection id="15" name="Connection110" type="7" refreshedVersion="4" background="1" saveData="1"/>
  <connection id="16" name="Connection12" type="7" refreshedVersion="4" background="1" saveData="1"/>
  <connection id="17" name="Connection13" type="7" refreshedVersion="4" background="1" saveData="1"/>
  <connection id="18" name="Connection14" type="7" refreshedVersion="4" background="1" saveData="1"/>
  <connection id="19" name="Connection15" type="7" refreshedVersion="4" background="1" saveData="1"/>
  <connection id="20" name="Connection16" type="7" refreshedVersion="4" background="1" saveData="1"/>
  <connection id="21" name="Connection17" type="7" refreshedVersion="4" background="1" saveData="1"/>
  <connection id="22" name="Connection18" type="7" refreshedVersion="4" background="1" saveData="1"/>
  <connection id="23" name="Connection19" type="7" refreshedVersion="4" background="1" saveData="1"/>
  <connection id="24" name="Connection2" type="7" refreshedVersion="4" background="1" saveData="1"/>
  <connection id="25" name="Connection20" type="7" refreshedVersion="4" background="1" saveData="1"/>
  <connection id="26" name="Connection21" type="7" refreshedVersion="4" background="1" saveData="1"/>
  <connection id="27" name="Connection22" type="7" refreshedVersion="4" background="1" saveData="1"/>
  <connection id="28" name="Connection23" type="7" refreshedVersion="4" background="1" saveData="1"/>
  <connection id="29" name="Connection24" type="7" refreshedVersion="4" background="1" saveData="1"/>
  <connection id="30" name="Connection25" type="7" refreshedVersion="4" background="1" saveData="1"/>
  <connection id="31" name="Connection26" type="7" refreshedVersion="4" background="1" saveData="1"/>
  <connection id="32" name="Connection27" type="7" refreshedVersion="4" background="1" saveData="1"/>
  <connection id="33" name="Connection28" type="7" refreshedVersion="4" background="1" saveData="1"/>
  <connection id="34" name="Connection29" type="7" refreshedVersion="4" background="1" saveData="1"/>
  <connection id="35" name="Connection3" type="7" refreshedVersion="4" background="1" saveData="1"/>
  <connection id="36" name="Connection30" type="7" refreshedVersion="4" background="1" saveData="1"/>
  <connection id="37" name="Connection31" type="7" refreshedVersion="4" background="1" saveData="1"/>
  <connection id="38" name="Connection32" type="7" refreshedVersion="4" background="1" saveData="1"/>
  <connection id="39" name="Connection33" type="7" refreshedVersion="4" background="1" saveData="1"/>
  <connection id="40" name="Connection34" type="7" refreshedVersion="4" background="1" saveData="1"/>
  <connection id="41" name="Connection35" type="7" refreshedVersion="4" background="1" saveData="1"/>
  <connection id="42" name="Connection36" type="7" refreshedVersion="4" background="1" saveData="1"/>
  <connection id="43" name="Connection37" type="7" refreshedVersion="4" background="1" saveData="1"/>
  <connection id="44" name="Connection38" type="7" refreshedVersion="4" background="1" saveData="1"/>
  <connection id="45" name="Connection39" type="7" refreshedVersion="4" background="1" saveData="1"/>
  <connection id="46" name="Connection4" type="7" refreshedVersion="4" background="1" saveData="1"/>
  <connection id="47" name="Connection40" type="7" refreshedVersion="4" background="1" saveData="1"/>
  <connection id="48" name="Connection41" type="7" refreshedVersion="4" background="1" saveData="1"/>
  <connection id="49" name="Connection42" type="7" refreshedVersion="4" background="1" saveData="1"/>
  <connection id="50" name="Connection43" type="7" refreshedVersion="4" background="1" saveData="1"/>
  <connection id="51" name="Connection44" type="7" refreshedVersion="4" background="1" saveData="1"/>
  <connection id="52" name="Connection45" type="7" refreshedVersion="4" background="1" saveData="1"/>
  <connection id="53" name="Connection46" type="7" refreshedVersion="4" background="1" saveData="1"/>
  <connection id="54" name="Connection47" type="7" refreshedVersion="4" background="1" saveData="1"/>
  <connection id="55" name="Connection48" type="7" refreshedVersion="4" background="1" saveData="1"/>
  <connection id="56" name="Connection49" type="7" refreshedVersion="4" background="1" saveData="1"/>
  <connection id="57" name="Connection5" type="7" refreshedVersion="4" background="1" saveData="1"/>
  <connection id="58" name="Connection50" type="7" refreshedVersion="4" background="1" saveData="1"/>
  <connection id="59" name="Connection51" type="7" refreshedVersion="4" background="1" saveData="1"/>
  <connection id="60" name="Connection52" type="7" refreshedVersion="4" background="1" saveData="1"/>
  <connection id="61" name="Connection53" type="7" refreshedVersion="4" background="1" saveData="1"/>
  <connection id="62" name="Connection54" type="7" refreshedVersion="4" background="1" saveData="1"/>
  <connection id="63" name="Connection55" type="7" refreshedVersion="4" background="1" saveData="1"/>
  <connection id="64" name="Connection56" type="7" refreshedVersion="4" background="1" saveData="1"/>
  <connection id="65" name="Connection57" type="7" refreshedVersion="4" background="1" saveData="1"/>
  <connection id="66" name="Connection58" type="7" refreshedVersion="4" background="1" saveData="1"/>
  <connection id="67" name="Connection59" type="7" refreshedVersion="4" background="1" saveData="1"/>
  <connection id="68" name="Connection6" type="7" refreshedVersion="4" background="1" saveData="1"/>
  <connection id="69" name="Connection60" type="7" refreshedVersion="4" background="1" saveData="1"/>
  <connection id="70" name="Connection61" type="7" refreshedVersion="4" background="1" saveData="1"/>
  <connection id="71" name="Connection62" type="7" refreshedVersion="4" background="1" saveData="1"/>
  <connection id="72" name="Connection63" type="7" refreshedVersion="4" background="1" saveData="1"/>
  <connection id="73" name="Connection64" type="7" refreshedVersion="4" background="1" saveData="1"/>
  <connection id="74" name="Connection65" type="7" refreshedVersion="4" background="1" saveData="1"/>
  <connection id="75" name="Connection66" type="7" refreshedVersion="4" background="1" saveData="1"/>
  <connection id="76" name="Connection67" type="7" refreshedVersion="4" background="1" saveData="1"/>
  <connection id="77" name="Connection68" type="7" refreshedVersion="4" background="1" saveData="1"/>
  <connection id="78" name="Connection69" type="7" refreshedVersion="4" background="1" saveData="1"/>
  <connection id="79" name="Connection7" type="7" refreshedVersion="4" background="1" saveData="1"/>
  <connection id="80" name="Connection70" type="7" refreshedVersion="4" background="1" saveData="1"/>
  <connection id="81" name="Connection71" type="7" refreshedVersion="4" background="1" saveData="1"/>
  <connection id="82" name="Connection72" type="7" refreshedVersion="4" background="1" saveData="1"/>
  <connection id="83" name="Connection73" type="7" refreshedVersion="4" background="1" saveData="1"/>
  <connection id="84" name="Connection74" type="7" refreshedVersion="4" background="1" saveData="1"/>
  <connection id="85" name="Connection75" type="7" refreshedVersion="4" background="1" saveData="1"/>
  <connection id="86" name="Connection76" type="7" refreshedVersion="4" background="1" saveData="1"/>
  <connection id="87" name="Connection77" type="7" refreshedVersion="4" background="1" saveData="1"/>
  <connection id="88" name="Connection78" type="7" refreshedVersion="4" background="1" saveData="1"/>
  <connection id="89" name="Connection79" type="7" refreshedVersion="4" background="1" saveData="1"/>
  <connection id="90" name="Connection8" type="7" refreshedVersion="4" background="1" saveData="1"/>
  <connection id="91" name="Connection80" type="7" refreshedVersion="4" background="1" saveData="1"/>
  <connection id="92" name="Connection81" type="7" refreshedVersion="4" background="1" saveData="1"/>
  <connection id="93" name="Connection82" type="7" refreshedVersion="4" background="1" saveData="1"/>
  <connection id="94" name="Connection83" type="7" refreshedVersion="4" background="1" saveData="1"/>
  <connection id="95" name="Connection84" type="7" refreshedVersion="4" background="1" saveData="1"/>
  <connection id="96" name="Connection85" type="7" refreshedVersion="4" background="1" saveData="1"/>
  <connection id="97" name="Connection86" type="7" refreshedVersion="4" background="1" saveData="1"/>
  <connection id="98" name="Connection87" type="7" refreshedVersion="4" background="1" saveData="1"/>
  <connection id="99" name="Connection88" type="7" refreshedVersion="4" background="1" saveData="1"/>
  <connection id="100" name="Connection89" type="7" refreshedVersion="4" background="1" saveData="1"/>
  <connection id="101" name="Connection9" type="7" refreshedVersion="4" background="1" saveData="1"/>
  <connection id="102" name="Connection90" type="7" refreshedVersion="4" background="1" saveData="1"/>
  <connection id="103" name="Connection91" type="7" refreshedVersion="4" background="1" saveData="1"/>
  <connection id="104" name="Connection92" type="7" refreshedVersion="4" background="1" saveData="1"/>
  <connection id="105" name="Connection93" type="7" refreshedVersion="4" background="1" saveData="1"/>
  <connection id="106" name="Connection94" type="7" refreshedVersion="4" background="1" saveData="1"/>
  <connection id="107" name="Connection95" type="7" refreshedVersion="4" background="1" saveData="1"/>
  <connection id="108" name="Connection96" type="7" refreshedVersion="4" background="1" saveData="1"/>
  <connection id="109" name="Connection97" type="7" refreshedVersion="4" background="1" saveData="1"/>
  <connection id="110" name="Connection98" type="7" refreshedVersion="4" background="1" saveData="1"/>
  <connection id="111" name="Connection99" type="7" refreshedVersion="4" background="1" saveData="1"/>
</connections>
</file>

<file path=xl/sharedStrings.xml><?xml version="1.0" encoding="utf-8"?>
<sst xmlns="http://schemas.openxmlformats.org/spreadsheetml/2006/main" count="11740" uniqueCount="308">
  <si>
    <t>NSW</t>
  </si>
  <si>
    <t>Vic</t>
  </si>
  <si>
    <t>Qld</t>
  </si>
  <si>
    <t>WA</t>
  </si>
  <si>
    <t>SA</t>
  </si>
  <si>
    <t>Tas</t>
  </si>
  <si>
    <t>ACT</t>
  </si>
  <si>
    <t>NT</t>
  </si>
  <si>
    <t>Total</t>
  </si>
  <si>
    <t>2010-11</t>
  </si>
  <si>
    <t>2011-12</t>
  </si>
  <si>
    <t>2012-13</t>
  </si>
  <si>
    <t>DataSetVersionID</t>
  </si>
  <si>
    <t>Description</t>
  </si>
  <si>
    <t>Value</t>
  </si>
  <si>
    <t>1. Zero</t>
  </si>
  <si>
    <t>2. One</t>
  </si>
  <si>
    <t>3. Two</t>
  </si>
  <si>
    <t>4. Hundred</t>
  </si>
  <si>
    <t>5. Thousand</t>
  </si>
  <si>
    <t>6. Million</t>
  </si>
  <si>
    <t>7. Billion</t>
  </si>
  <si>
    <t>Dataset Name</t>
  </si>
  <si>
    <t>Constants</t>
  </si>
  <si>
    <t>Inquiry</t>
  </si>
  <si>
    <t>R2015 GST</t>
  </si>
  <si>
    <t>Version Name</t>
  </si>
  <si>
    <t>Default Version Used</t>
  </si>
  <si>
    <t>Yes</t>
  </si>
  <si>
    <t>DataSet Group</t>
  </si>
  <si>
    <t>Category Data</t>
  </si>
  <si>
    <t>Sum of Value</t>
  </si>
  <si>
    <t>2013-14</t>
  </si>
  <si>
    <t>Label - Financial Years</t>
  </si>
  <si>
    <t>DescriptionRedist</t>
  </si>
  <si>
    <t>DescriptionAverage</t>
  </si>
  <si>
    <t>DescriptionTotal</t>
  </si>
  <si>
    <t>Redist</t>
  </si>
  <si>
    <t>Label - State row headers</t>
  </si>
  <si>
    <t>State</t>
  </si>
  <si>
    <t>FinancialYear</t>
  </si>
  <si>
    <t>Population</t>
  </si>
  <si>
    <t>Report</t>
  </si>
  <si>
    <t>Budget Analysis - adjusted budget</t>
  </si>
  <si>
    <t>1210 National skills and workforce development (incl VET agreement) - RI - SPP NPP revenue</t>
  </si>
  <si>
    <t>1212 Productivity places programme - RI - SPP NPP revenue</t>
  </si>
  <si>
    <t>1213 Australian technical colleges - RI - SPP NPP revenue</t>
  </si>
  <si>
    <t>1214 Digital education revolution (incl National secondary computer fund) - RI - SPP NPP revenue</t>
  </si>
  <si>
    <t>1215 Nation building and jobs plan - Building the education revolution - RI - SPP NPP revenue</t>
  </si>
  <si>
    <t>1216 Smarter schools - Improving teacher quality - RI - SPP NPP revenue</t>
  </si>
  <si>
    <t>1217 Indigenous early childhood development - children and family centres - RI - SPP NPP revenue</t>
  </si>
  <si>
    <t>1219 National solar schools plan - RI - SPP NPP revenue</t>
  </si>
  <si>
    <t>1220 National schools SPP - Government education - RI - SPP NPP revenue</t>
  </si>
  <si>
    <t>1222 National schools SPP - Non-government education - RI - SPP NPP revenue</t>
  </si>
  <si>
    <t>1223 Better TAFE facilities - RI - SPP NPP revenue</t>
  </si>
  <si>
    <t>1227 Youth attainment and transitions - RI - SPP NPP revenue</t>
  </si>
  <si>
    <t>1228 Early childhood education - RI - SPP NPP revenue</t>
  </si>
  <si>
    <t>1229 Smarter schools - Literacy and numeracy - RI - SPP NPP revenue</t>
  </si>
  <si>
    <t>1230 Trade training centres in schools - RI - SPP NPP revenue</t>
  </si>
  <si>
    <t>1231 Investing in Focus schools - RI - SPP NPP revenue</t>
  </si>
  <si>
    <t>1232 Commonwealth-State joint group training program - RI - SPP NPP revenue</t>
  </si>
  <si>
    <t xml:space="preserve">1234 Helping our kids understand finances - Professional learning and MoneySmart schools - RI </t>
  </si>
  <si>
    <t xml:space="preserve">1236 Building Australias future workforce - training places for single and teen parents - RI </t>
  </si>
  <si>
    <t>1237 Building Australias future workforce skills reform - RI - SPP NPP revenue</t>
  </si>
  <si>
    <t>1238 Independent public schools - RI - SPP NPP revenue</t>
  </si>
  <si>
    <t>1320 Elective surgery waiting list reduction plan - RI - SPP NPP revenue</t>
  </si>
  <si>
    <t>1321 Health infrastructure programs - RI - SPP NPP revenue</t>
  </si>
  <si>
    <t>1322 Health and hospital workforce reform - RI - SPP NPP revenue</t>
  </si>
  <si>
    <t>1323 Health services - RI - SPP NPP revenue</t>
  </si>
  <si>
    <t>1324 Health and hospital fund - RI - SPP NPP revenue</t>
  </si>
  <si>
    <t>1329 National health and hospitals network package - RI - SPP NPP revenue</t>
  </si>
  <si>
    <t>1330 Indigenous early childhood development - antenatal and reproductive health - RI - SPP NPP rev</t>
  </si>
  <si>
    <t>1331 National health reform - financial assistance for long stay older patients -RI - SPP NPP rev</t>
  </si>
  <si>
    <t>1332 Indigenous health - RI - SPP NPP revenue</t>
  </si>
  <si>
    <t>1333 Mental health - supporting national mental health reform - RI - SPP NPP revenue</t>
  </si>
  <si>
    <t>1334 Preventive health - RI - SPP NPP revenue</t>
  </si>
  <si>
    <t>1335 Indigenous health - Renal dialysis in Central Australia - RI - SPP NPP revenue</t>
  </si>
  <si>
    <t>1362 National healthcare SPP - RI - SPP NPP revenue</t>
  </si>
  <si>
    <t>1364 Treating more public dental patients - RI - SPP NPP revenue</t>
  </si>
  <si>
    <t>1365 Victoria local hospital network - RI - SPP NPP revenue</t>
  </si>
  <si>
    <t>1366 National health reform - Public hospital system additional funding - RI - SPP NPP revenue</t>
  </si>
  <si>
    <t>1367 Expansion of the BreastScreen Australia program - RI - SPP NPP revenue</t>
  </si>
  <si>
    <t>1423 Family violence partnerships - RI - SPP NPP revenue</t>
  </si>
  <si>
    <t>1424 Remote Indigenous public internet access - RI - SPP NPP revenue</t>
  </si>
  <si>
    <t>1426 National quality agenda for early childhood education and care - RI - SPP NPP revenue</t>
  </si>
  <si>
    <t>1437 National disability SPP - RI - SPP NPP revenue</t>
  </si>
  <si>
    <t>1461 National affordable housing agreement - RI - SPP NPP revenue</t>
  </si>
  <si>
    <t>1463 Nation building and jobs plan - Social housing (invest in) - RI - SPP NPP revenue</t>
  </si>
  <si>
    <t>1464 Certain concessions for card holders (incl Extension of fringe benefits) - RI - SPP NPP revenue</t>
  </si>
  <si>
    <t>1467 Remote indigenous housing from 2013-14 onwards - RI -SPP revenue</t>
  </si>
  <si>
    <t>1470 Grants for Indigenous purposes to Housing COPE - RI - SPP revenue</t>
  </si>
  <si>
    <t>1472 Grants for Indigenous purposes to Other expenses COPE - RI - SPP revenue</t>
  </si>
  <si>
    <t>1473 Health and substance abuse grants (OATSIH) COPE - RI - SPP NPP revenue</t>
  </si>
  <si>
    <t>1477 Homelessness - RI - SPP NPP revenue</t>
  </si>
  <si>
    <t>1478 Pay equity for the social and community services sector - RI - SPP NPP revenue</t>
  </si>
  <si>
    <t>1512 Great Artesian Basin sustainability initiative - RI - SPP NPP revenue</t>
  </si>
  <si>
    <t>1513 Improving policing in very remote areas - RI - SPP NPP revenue</t>
  </si>
  <si>
    <t>1514 Renewable remote power generation - RI - SPP NPP revenue</t>
  </si>
  <si>
    <t>1515 Water for the future - RI - SPP NPP revenue</t>
  </si>
  <si>
    <t>1624 Plant disease and eradication - RI - SPP NPP revenue</t>
  </si>
  <si>
    <t>1645 National reciprocal transport concessions - RI - SPP NPP revenue</t>
  </si>
  <si>
    <t>1660 Nation building program - Construction - National Network Roads - RI -  SPP NPP revenue</t>
  </si>
  <si>
    <t>1662 Nation building program (was Auslink) - Maintenance - RI - SPP NPP revenue</t>
  </si>
  <si>
    <t>1663 East Kimberley development package - RI - SPP NPP revenue</t>
  </si>
  <si>
    <t>1666 Nation building plan for the future (Building Australia fund) - Rail - RI - SPP NPP revenue</t>
  </si>
  <si>
    <t>1667 Nation building program (was Auslink) - Rail - RI - SPP NPP revenue</t>
  </si>
  <si>
    <t>1669 Building Australia Fund - Rail - -RI - SPP NPP revenue</t>
  </si>
  <si>
    <t>1670 Building Australia Fund - Roads - RI - SPP NPP revenue</t>
  </si>
  <si>
    <t>1675 Digital regions initiative - States - RI - SPP NPP revenue</t>
  </si>
  <si>
    <t>1676 Infrastructure employment projects - States - RI - SPP NPP revenue</t>
  </si>
  <si>
    <t>1677 Regional Infrastructure Fund  - Stream 1 - Committed infrastructure - RI - SPP NPP revenue</t>
  </si>
  <si>
    <t>1678 Local government reform fund for local government and regional development - RI - SPP NPP rev</t>
  </si>
  <si>
    <t>1679 Adelaide oval development and precinct works - RI - SPP NPP revenue</t>
  </si>
  <si>
    <t>1680 Managed motorways - RI - SPP NPP revenue</t>
  </si>
  <si>
    <t>1682 Liveable cities - RI - SPP NPP revenue</t>
  </si>
  <si>
    <t>1683 Sydney Cricket Ground redevelopment - RI - SPP NPP revenue</t>
  </si>
  <si>
    <t>1685 Regional Infrastructure Fund  - Stream 2 - Economic infrastructure projects - RI - SPP NPP rev</t>
  </si>
  <si>
    <t>1687 Coal seam gas and large coal mining development - RI - SPP NPP revenue</t>
  </si>
  <si>
    <t>1688 Northern Australia sustainable futures - RI - SPP NPP revenue</t>
  </si>
  <si>
    <t>1689 Protection and promotion of the Melbourne Royal Exhibition Building - RI - SPP NPP revenue</t>
  </si>
  <si>
    <t>1690 Temporary assistance for Tasmanian exporters - RI - SPP NPP revenue</t>
  </si>
  <si>
    <t>1691 Mission Beach safe anchorage - RI - SPP NPP revenue</t>
  </si>
  <si>
    <t>1692 Abt Railway - RI - SPP NPP revenue</t>
  </si>
  <si>
    <t>1694 Upgrade of Parramatta Stadium - RI - SPP NPP revenue</t>
  </si>
  <si>
    <t>1696 Latrobe Valley economic diversification - State - RI - SPP NPP revenue</t>
  </si>
  <si>
    <t>1697 Murray-Darling Basin regional economic diversification program - RI - SPP NPP revenue</t>
  </si>
  <si>
    <t>2015-16</t>
  </si>
  <si>
    <t>Population in the Application Year</t>
  </si>
  <si>
    <t>Report PK</t>
  </si>
  <si>
    <t>Ave</t>
  </si>
  <si>
    <t>$</t>
  </si>
  <si>
    <t>$pc</t>
  </si>
  <si>
    <t>210 Payroll Tax - Assessed Revenue</t>
  </si>
  <si>
    <t>220 Land Tax - Assessed Revenue</t>
  </si>
  <si>
    <t>230 Stamp Duty on Conveyances - Assessed Revenue</t>
  </si>
  <si>
    <t>240 Insurance Tax - Assessed Revenue</t>
  </si>
  <si>
    <t>250 Motor Taxes - Assessed Revenue</t>
  </si>
  <si>
    <t>260 Mining Revenue - Assessed Revenue</t>
  </si>
  <si>
    <t>270 Other Revenue - Assessed Revenue</t>
  </si>
  <si>
    <t>310 Schools Education - Assessed Expense</t>
  </si>
  <si>
    <t>320 Post-secondary Education - Assessed Expense</t>
  </si>
  <si>
    <t>415 Health - Assessed expenses</t>
  </si>
  <si>
    <t>511 Housing - Assessed Expenses</t>
  </si>
  <si>
    <t>512 Welfare - Assessed Expense</t>
  </si>
  <si>
    <t>520 Services to Communities - Assessed Expense</t>
  </si>
  <si>
    <t>610 Justice - Assessed Expense</t>
  </si>
  <si>
    <t>710 Roads - Assessed Expenses</t>
  </si>
  <si>
    <t>725 Transport - Assessed Expense</t>
  </si>
  <si>
    <t>810 Services to Industry - Assessed Expense</t>
  </si>
  <si>
    <t>820 Other Expenses - Assessed Expense</t>
  </si>
  <si>
    <t>910 Investment - Assessed Expense</t>
  </si>
  <si>
    <t>Report2</t>
  </si>
  <si>
    <t>920 Net Borrowing - Assessed Expense</t>
  </si>
  <si>
    <t>Report Draft</t>
  </si>
  <si>
    <t>850 Depreciation - Assessed Expense</t>
  </si>
  <si>
    <t>This includes the Non-government schools SPP</t>
  </si>
  <si>
    <t>Total impact SPPs and NPPs - actual revenue</t>
  </si>
  <si>
    <t>Report PK 15Jan15</t>
  </si>
  <si>
    <t>990 Net balancing transaction - Commonwealth payment component</t>
  </si>
  <si>
    <t>Report PPK</t>
  </si>
  <si>
    <t>Budget Analysis - adjusted budget components</t>
  </si>
  <si>
    <t>310 Schools education - actual expense component - non-government schools Student First</t>
  </si>
  <si>
    <t>Payroll tax</t>
  </si>
  <si>
    <t>Land tax</t>
  </si>
  <si>
    <t>Stamp duty</t>
  </si>
  <si>
    <t>Insurance tax</t>
  </si>
  <si>
    <t>Motor taxes</t>
  </si>
  <si>
    <t>Mining revenue</t>
  </si>
  <si>
    <t>Other revenue (a)</t>
  </si>
  <si>
    <t>(a)</t>
  </si>
  <si>
    <t>Post-secondary education</t>
  </si>
  <si>
    <t>Health</t>
  </si>
  <si>
    <t>Housing</t>
  </si>
  <si>
    <t>Welfare</t>
  </si>
  <si>
    <t>Services to communities</t>
  </si>
  <si>
    <t>Justice</t>
  </si>
  <si>
    <t>Roads</t>
  </si>
  <si>
    <t>Transport</t>
  </si>
  <si>
    <t>Services to industry</t>
  </si>
  <si>
    <t>Depreciation</t>
  </si>
  <si>
    <t>Other expenses</t>
  </si>
  <si>
    <t>Total assessed expenses</t>
  </si>
  <si>
    <t>Schools education (a)</t>
  </si>
  <si>
    <t>Investment</t>
  </si>
  <si>
    <t>Net borrowing</t>
  </si>
  <si>
    <t>Total assessed capital</t>
  </si>
  <si>
    <t>Productivity places programme</t>
  </si>
  <si>
    <t>Australian technical colleges</t>
  </si>
  <si>
    <t>Digital education revolution (incl National secondary computer fund)</t>
  </si>
  <si>
    <t>National building and jobs plan - Building the education revolution</t>
  </si>
  <si>
    <t>Smarter schools - Improving teacher quality</t>
  </si>
  <si>
    <t>Indigenous early childhood development - children and family centres</t>
  </si>
  <si>
    <t>National solar schools plan</t>
  </si>
  <si>
    <t>National skills and workforce development (incl VET agreement) (a)</t>
  </si>
  <si>
    <t>(a) These are the backcast figures.</t>
  </si>
  <si>
    <t>National schools SPP - Government education (a)</t>
  </si>
  <si>
    <t>National schools SPP - Non-government education (b)</t>
  </si>
  <si>
    <t>(b) This payment has no impact on the GST distribtuion.</t>
  </si>
  <si>
    <t>Better TAFE facilities</t>
  </si>
  <si>
    <t>Youth attainment and transitions - maximising engagement</t>
  </si>
  <si>
    <t>Early childhood education</t>
  </si>
  <si>
    <t>Smarter schools - Literacy and numeracy</t>
  </si>
  <si>
    <t>Trade training centres in schools</t>
  </si>
  <si>
    <t>Investing in Focus schools</t>
  </si>
  <si>
    <t>Commonwealth/State joint group training program</t>
  </si>
  <si>
    <t>MoneySmart Teaching</t>
  </si>
  <si>
    <t>Building Australia's future workforce skills reform</t>
  </si>
  <si>
    <t>Independent public schools</t>
  </si>
  <si>
    <t>Elective surgery waiting list reduction plan</t>
  </si>
  <si>
    <t>Health infrastructure programs</t>
  </si>
  <si>
    <t>Health and hospital workforce reform</t>
  </si>
  <si>
    <t>Health services</t>
  </si>
  <si>
    <t>Health and hospital fund</t>
  </si>
  <si>
    <t>National health and hospitals network package - NPP</t>
  </si>
  <si>
    <t>Indigenous early childhood development - antenatal and reproductive health</t>
  </si>
  <si>
    <t>National health reform - financial assistance for long stay older patients</t>
  </si>
  <si>
    <t>Indigenous health</t>
  </si>
  <si>
    <t>Mental health - supporting national mental health reform</t>
  </si>
  <si>
    <t>Preventive health</t>
  </si>
  <si>
    <t>Indigenous health - Renal dialysis in Central Australia</t>
  </si>
  <si>
    <t>Treating more public dental patients</t>
  </si>
  <si>
    <t>Victoria local hospital network</t>
  </si>
  <si>
    <t>National health reform - Public hospital system - additional funding</t>
  </si>
  <si>
    <t>Expansion of the BreastScreen Australia program</t>
  </si>
  <si>
    <t>Family violence partnerships</t>
  </si>
  <si>
    <t>Remote Indigenous public internet access</t>
  </si>
  <si>
    <t>National quality agenda for early childhood education and care</t>
  </si>
  <si>
    <t>National disability SPP (a)</t>
  </si>
  <si>
    <t>National affordable housing agreement (a)</t>
  </si>
  <si>
    <t>Nation building and jobs plan - Social housing (invest in)</t>
  </si>
  <si>
    <t>Certain concessions for card holders (incl Extension of fringe benefits)</t>
  </si>
  <si>
    <t>Remote indigenous housing for 2013-14 onwards</t>
  </si>
  <si>
    <t>Grants for Indigenous purposes to Welfare and housing COPE</t>
  </si>
  <si>
    <t>Grants for Indigenous purposes to Other expenses COPE</t>
  </si>
  <si>
    <t>Health and substance abuse grants (OATSIH) COPE</t>
  </si>
  <si>
    <t>Homelessness</t>
  </si>
  <si>
    <t>Pay equity for the social and community services sector</t>
  </si>
  <si>
    <t>Great Artesian Basin sustainability initiative</t>
  </si>
  <si>
    <t>Improving policing in very remote areas</t>
  </si>
  <si>
    <t>Renewable remote power generation</t>
  </si>
  <si>
    <t>Water for the future</t>
  </si>
  <si>
    <t>Plant disease and eradication</t>
  </si>
  <si>
    <t>National reciprocal transport concessions</t>
  </si>
  <si>
    <t>Nation building program - (former Auslink) - Construction - NRR</t>
  </si>
  <si>
    <t>Nation building program (was Auslink) - Maintenance</t>
  </si>
  <si>
    <t>East Kimberley development package</t>
  </si>
  <si>
    <t>Nation building plan for the future (Building Australia fund) - Rail</t>
  </si>
  <si>
    <t>Digital regions initiative - States</t>
  </si>
  <si>
    <t>Nation building program (was Auslink) - Rail (c)</t>
  </si>
  <si>
    <t>(c) Includes Building Australia Fund rail payments</t>
  </si>
  <si>
    <t>Building Australia Fund - Roads (d)</t>
  </si>
  <si>
    <t>(d) Includes Nation Building Program road construction payments.</t>
  </si>
  <si>
    <t>Infrastructure employment projects - States - Impact</t>
  </si>
  <si>
    <t>Regional Infrastructure Fund  - Stream 1 - Committed infrastructure</t>
  </si>
  <si>
    <t>Local government reform fund for local government and regional development</t>
  </si>
  <si>
    <t>Adelaide oval development and precinct works</t>
  </si>
  <si>
    <t>Managed motorways</t>
  </si>
  <si>
    <t>Liveable cities</t>
  </si>
  <si>
    <t>Sydney Cricket Ground redevelopment</t>
  </si>
  <si>
    <t>Regional Infrastructure Fund  - Stream 2 - Economic infrastructure projects</t>
  </si>
  <si>
    <t>Coal seam gas and large coal mining development</t>
  </si>
  <si>
    <t>Northern Australia sustainable futures</t>
  </si>
  <si>
    <t>Protection and promotion of the Melbourne Royal Exhibition Building</t>
  </si>
  <si>
    <t>Temporary assistance for Tasmanian exporters</t>
  </si>
  <si>
    <t>Mission Beach safe anchorage</t>
  </si>
  <si>
    <t>Abt Railway</t>
  </si>
  <si>
    <t>Upgrade of Parramatta Stadium</t>
  </si>
  <si>
    <t>Latrobe Valley economic diversification - State</t>
  </si>
  <si>
    <t>Murray-Darling Basin regional economic diversification program</t>
  </si>
  <si>
    <t>Payments to support State education services</t>
  </si>
  <si>
    <t>Building Australia's future workforce - training places single teen parents</t>
  </si>
  <si>
    <t>National healthcare SPP (a)</t>
  </si>
  <si>
    <t>Payments to support State skills and workforce development services</t>
  </si>
  <si>
    <t>Payments to support State health services</t>
  </si>
  <si>
    <t>Commonwealth own purpose payments (COPEs)</t>
  </si>
  <si>
    <t>Payments to support State community services</t>
  </si>
  <si>
    <t>Payments to support State affordable housing services</t>
  </si>
  <si>
    <t>Payments to support State environment services</t>
  </si>
  <si>
    <t>Payments to support State infrastructure services</t>
  </si>
  <si>
    <t>Payments to support other State services</t>
  </si>
  <si>
    <t>Table S3-4 Assessed Commonwealth payments by State and year ($)</t>
  </si>
  <si>
    <t>Table S3-4 Assessed Commonwealth payments by State and year ($pc)</t>
  </si>
  <si>
    <t>Total SPPs and NPPs including the non-government schools SPP</t>
  </si>
  <si>
    <t>Total SPPs and NPPs excluding the non-government schools SPP</t>
  </si>
  <si>
    <t>Total payments</t>
  </si>
  <si>
    <t>What is included in this workbook</t>
  </si>
  <si>
    <t>About the data</t>
  </si>
  <si>
    <r>
      <t xml:space="preserve">Commonwealth payments are the payments that the Commission included in its calculations.  They have been compiled using information published in the Commonwealth's </t>
    </r>
    <r>
      <rPr>
        <i/>
        <sz val="12"/>
        <rFont val="Calibri"/>
        <family val="2"/>
      </rPr>
      <t>Final Budget Outcome</t>
    </r>
    <r>
      <rPr>
        <sz val="12"/>
        <rFont val="Calibri"/>
        <family val="2"/>
      </rPr>
      <t xml:space="preserve"> and information collected from Commonwealth agencies.</t>
    </r>
  </si>
  <si>
    <t>Some payments have been adjusted to exclude amounts quarantined by the terms of reference and to reflect the distribution of SPPs in the application period (i.e. backcast payments).</t>
  </si>
  <si>
    <t>The Assessed Budget</t>
  </si>
  <si>
    <t xml:space="preserve">Some sub-total tables are provided, including for total assessed revenue and total assessed expenses. Tables also show the total Commonwealth </t>
  </si>
  <si>
    <t xml:space="preserve">payments that States have received which are assessed on an actual per capita (APC) basis and all other Commonwealth payments </t>
  </si>
  <si>
    <t>This workbook provides details of the assessed Commonwealth payments, revenue and expenditure series used in calculating the per capita relativities. Specifically, it contains details of:</t>
  </si>
  <si>
    <t>Table S3-1 Assessed own source revenue by category ($)</t>
  </si>
  <si>
    <t>Table S3-1 Assessed own source revenue by category ($pc)</t>
  </si>
  <si>
    <t>Total assessed revenue (a)</t>
  </si>
  <si>
    <t>Assessed Other revenue and Total assessed revenue do not include net balancing transactions.</t>
  </si>
  <si>
    <t>Table S3-2 Assessed expenses by category ($)</t>
  </si>
  <si>
    <t>Table S3-2 Assessed expenses by category($pc)</t>
  </si>
  <si>
    <t>Table S3-3 Assessed investment and net borrowing ($)</t>
  </si>
  <si>
    <t>Payments assessed EPC</t>
  </si>
  <si>
    <t xml:space="preserve">Total Assessed SPPs and NPPs </t>
  </si>
  <si>
    <t>- Table S3-2: Assessed expenses by category</t>
  </si>
  <si>
    <t>- Table S3-3: Investment and net borrowing</t>
  </si>
  <si>
    <t>- Table S3-4: Commonwealth payments (impact payments only)</t>
  </si>
  <si>
    <t xml:space="preserve">The tables show the assessed amounts for each assessment year in this inquiry in $ million and $ per capita. </t>
  </si>
  <si>
    <t xml:space="preserve">which are assessed equal per capita (EPC). These assessments have been undertaken by the Commission for use in calculating the GST relativities. </t>
  </si>
  <si>
    <t>- Table S3-1: Assessed State own source revenue by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</si>
</sst>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0"/>
    <numFmt numFmtId="165" formatCode="###\ ###\ ###\ ##0"/>
    <numFmt numFmtId="166" formatCode="#0"/>
    <numFmt numFmtId="167" formatCode="#\ ##0"/>
    <numFmt numFmtId="168" formatCode="#\ ###\ ###\ ##0"/>
  </numFmts>
  <fonts count="15" x14ac:knownFonts="1">
    <font>
      <sz val="10"/>
      <name val="Arial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i/>
      <sz val="12"/>
      <name val="Calibri"/>
      <family val="2"/>
    </font>
    <font>
      <b/>
      <sz val="28"/>
      <name val="Calibri"/>
      <family val="2"/>
    </font>
    <font>
      <b/>
      <sz val="14"/>
      <name val="Calibri"/>
      <family val="2"/>
    </font>
    <font>
      <sz val="12"/>
      <color rgb="FF000000"/>
      <name val="Calibri"/>
      <family val="2"/>
      <scheme val="minor"/>
    </font>
    <font>
      <sz val="2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5117038483843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0" fillId="0" borderId="6" xfId="0" applyNumberFormat="1" applyBorder="1"/>
    <xf numFmtId="0" fontId="0" fillId="0" borderId="4" xfId="0" applyNumberFormat="1" applyBorder="1"/>
    <xf numFmtId="0" fontId="0" fillId="0" borderId="11" xfId="0" applyNumberFormat="1" applyBorder="1"/>
    <xf numFmtId="0" fontId="0" fillId="0" borderId="13" xfId="0" applyNumberFormat="1" applyBorder="1"/>
    <xf numFmtId="0" fontId="0" fillId="0" borderId="5" xfId="0" applyNumberFormat="1" applyBorder="1"/>
    <xf numFmtId="0" fontId="0" fillId="0" borderId="7" xfId="0" pivotButton="1" applyBorder="1"/>
    <xf numFmtId="0" fontId="0" fillId="0" borderId="19" xfId="0" applyNumberFormat="1" applyBorder="1"/>
    <xf numFmtId="0" fontId="0" fillId="0" borderId="20" xfId="0" applyNumberFormat="1" applyBorder="1"/>
    <xf numFmtId="0" fontId="5" fillId="0" borderId="0" xfId="0" applyFont="1"/>
    <xf numFmtId="0" fontId="1" fillId="0" borderId="0" xfId="0" applyFont="1"/>
    <xf numFmtId="0" fontId="2" fillId="0" borderId="0" xfId="0" applyFont="1"/>
    <xf numFmtId="17" fontId="1" fillId="4" borderId="0" xfId="0" applyNumberFormat="1" applyFont="1" applyFill="1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4" borderId="0" xfId="0" applyFont="1" applyFill="1"/>
    <xf numFmtId="0" fontId="5" fillId="4" borderId="0" xfId="0" applyFont="1" applyFill="1"/>
    <xf numFmtId="0" fontId="1" fillId="5" borderId="0" xfId="0" applyFont="1" applyFill="1"/>
    <xf numFmtId="0" fontId="5" fillId="5" borderId="0" xfId="0" applyFont="1" applyFill="1"/>
    <xf numFmtId="0" fontId="1" fillId="6" borderId="0" xfId="0" applyFont="1" applyFill="1"/>
    <xf numFmtId="0" fontId="5" fillId="6" borderId="0" xfId="0" applyFont="1" applyFill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3" xfId="0" pivotButton="1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3" xfId="0" applyNumberFormat="1" applyBorder="1"/>
    <xf numFmtId="0" fontId="0" fillId="0" borderId="14" xfId="0" applyNumberFormat="1" applyBorder="1"/>
    <xf numFmtId="0" fontId="0" fillId="0" borderId="10" xfId="0" applyNumberFormat="1" applyBorder="1"/>
    <xf numFmtId="0" fontId="0" fillId="0" borderId="0" xfId="0" applyNumberFormat="1"/>
    <xf numFmtId="0" fontId="0" fillId="0" borderId="12" xfId="0" applyNumberFormat="1" applyBorder="1"/>
    <xf numFmtId="0" fontId="0" fillId="0" borderId="16" xfId="0" applyNumberFormat="1" applyBorder="1"/>
    <xf numFmtId="0" fontId="0" fillId="0" borderId="15" xfId="0" applyBorder="1"/>
    <xf numFmtId="0" fontId="0" fillId="0" borderId="15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165" fontId="6" fillId="0" borderId="0" xfId="0" applyNumberFormat="1" applyFont="1" applyBorder="1" applyAlignment="1">
      <alignment horizontal="right"/>
    </xf>
    <xf numFmtId="165" fontId="6" fillId="0" borderId="21" xfId="0" applyNumberFormat="1" applyFont="1" applyBorder="1" applyAlignment="1">
      <alignment horizontal="right"/>
    </xf>
    <xf numFmtId="165" fontId="6" fillId="0" borderId="2" xfId="0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left"/>
    </xf>
    <xf numFmtId="165" fontId="6" fillId="0" borderId="1" xfId="0" applyNumberFormat="1" applyFont="1" applyBorder="1" applyAlignment="1">
      <alignment horizontal="right"/>
    </xf>
    <xf numFmtId="165" fontId="6" fillId="0" borderId="2" xfId="0" applyNumberFormat="1" applyFont="1" applyBorder="1" applyAlignment="1">
      <alignment horizontal="left"/>
    </xf>
    <xf numFmtId="0" fontId="1" fillId="0" borderId="0" xfId="0" applyFont="1"/>
    <xf numFmtId="166" fontId="1" fillId="0" borderId="1" xfId="0" applyNumberFormat="1" applyFont="1" applyBorder="1" applyAlignment="1">
      <alignment vertical="center"/>
    </xf>
    <xf numFmtId="166" fontId="1" fillId="0" borderId="1" xfId="0" applyNumberFormat="1" applyFont="1" applyBorder="1" applyAlignment="1">
      <alignment horizontal="right" vertical="center"/>
    </xf>
    <xf numFmtId="167" fontId="1" fillId="0" borderId="0" xfId="0" applyNumberFormat="1" applyFont="1"/>
    <xf numFmtId="164" fontId="1" fillId="0" borderId="0" xfId="0" applyNumberFormat="1" applyFont="1"/>
    <xf numFmtId="168" fontId="1" fillId="0" borderId="0" xfId="0" applyNumberFormat="1" applyFont="1"/>
    <xf numFmtId="167" fontId="1" fillId="0" borderId="2" xfId="0" applyNumberFormat="1" applyFont="1" applyBorder="1"/>
    <xf numFmtId="164" fontId="1" fillId="0" borderId="2" xfId="0" applyNumberFormat="1" applyFont="1" applyBorder="1"/>
    <xf numFmtId="168" fontId="1" fillId="0" borderId="2" xfId="0" applyNumberFormat="1" applyFont="1" applyBorder="1"/>
    <xf numFmtId="166" fontId="1" fillId="0" borderId="0" xfId="0" applyNumberFormat="1" applyFont="1"/>
    <xf numFmtId="166" fontId="1" fillId="0" borderId="0" xfId="0" applyNumberFormat="1" applyFont="1" applyAlignment="1">
      <alignment vertical="center"/>
    </xf>
    <xf numFmtId="166" fontId="1" fillId="0" borderId="2" xfId="0" applyNumberFormat="1" applyFont="1" applyBorder="1"/>
    <xf numFmtId="166" fontId="0" fillId="0" borderId="0" xfId="0" applyNumberFormat="1"/>
    <xf numFmtId="0" fontId="8" fillId="0" borderId="0" xfId="0" applyFont="1"/>
    <xf numFmtId="0" fontId="0" fillId="0" borderId="0" xfId="0"/>
    <xf numFmtId="0" fontId="1" fillId="0" borderId="0" xfId="0" applyFont="1"/>
    <xf numFmtId="165" fontId="6" fillId="0" borderId="0" xfId="0" applyNumberFormat="1" applyFont="1" applyBorder="1" applyAlignment="1">
      <alignment horizontal="right"/>
    </xf>
    <xf numFmtId="165" fontId="6" fillId="0" borderId="21" xfId="0" applyNumberFormat="1" applyFont="1" applyBorder="1" applyAlignment="1">
      <alignment horizontal="right"/>
    </xf>
    <xf numFmtId="165" fontId="6" fillId="0" borderId="2" xfId="0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left"/>
    </xf>
    <xf numFmtId="165" fontId="6" fillId="0" borderId="2" xfId="0" applyNumberFormat="1" applyFont="1" applyBorder="1" applyAlignment="1">
      <alignment horizontal="left"/>
    </xf>
    <xf numFmtId="0" fontId="7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21" xfId="0" applyFont="1" applyBorder="1"/>
    <xf numFmtId="0" fontId="6" fillId="0" borderId="0" xfId="0" applyFont="1" applyBorder="1"/>
    <xf numFmtId="166" fontId="6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right"/>
    </xf>
    <xf numFmtId="166" fontId="6" fillId="0" borderId="2" xfId="0" applyNumberFormat="1" applyFont="1" applyBorder="1" applyAlignment="1">
      <alignment horizontal="right"/>
    </xf>
    <xf numFmtId="168" fontId="6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1" xfId="0" applyFont="1" applyBorder="1"/>
    <xf numFmtId="0" fontId="6" fillId="0" borderId="0" xfId="0" applyFont="1"/>
    <xf numFmtId="0" fontId="6" fillId="0" borderId="21" xfId="0" applyFont="1" applyBorder="1"/>
    <xf numFmtId="0" fontId="6" fillId="0" borderId="0" xfId="0" applyFont="1" applyBorder="1"/>
    <xf numFmtId="0" fontId="8" fillId="0" borderId="0" xfId="0" applyFont="1" applyBorder="1"/>
    <xf numFmtId="166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6" fontId="5" fillId="0" borderId="0" xfId="0" applyNumberFormat="1" applyFont="1" applyBorder="1" applyAlignment="1">
      <alignment vertical="center"/>
    </xf>
    <xf numFmtId="167" fontId="1" fillId="0" borderId="0" xfId="0" applyNumberFormat="1" applyFont="1" applyBorder="1"/>
    <xf numFmtId="164" fontId="1" fillId="0" borderId="0" xfId="0" applyNumberFormat="1" applyFont="1" applyBorder="1"/>
    <xf numFmtId="0" fontId="1" fillId="0" borderId="0" xfId="0" applyFont="1" applyBorder="1"/>
    <xf numFmtId="166" fontId="1" fillId="0" borderId="0" xfId="0" applyNumberFormat="1" applyFont="1" applyBorder="1"/>
    <xf numFmtId="168" fontId="1" fillId="0" borderId="0" xfId="0" applyNumberFormat="1" applyFont="1" applyBorder="1"/>
    <xf numFmtId="167" fontId="5" fillId="0" borderId="0" xfId="0" applyNumberFormat="1" applyFont="1" applyBorder="1"/>
    <xf numFmtId="0" fontId="0" fillId="0" borderId="0" xfId="0" applyBorder="1"/>
    <xf numFmtId="0" fontId="5" fillId="0" borderId="0" xfId="0" applyFont="1" applyBorder="1"/>
    <xf numFmtId="0" fontId="5" fillId="0" borderId="0" xfId="0" applyFont="1" applyBorder="1" applyAlignment="1">
      <alignment vertical="center"/>
    </xf>
    <xf numFmtId="168" fontId="0" fillId="0" borderId="0" xfId="0" applyNumberFormat="1"/>
    <xf numFmtId="0" fontId="13" fillId="0" borderId="0" xfId="0" applyFont="1"/>
    <xf numFmtId="0" fontId="0" fillId="0" borderId="0" xfId="0"/>
    <xf numFmtId="0" fontId="1" fillId="0" borderId="0" xfId="0" applyFont="1"/>
    <xf numFmtId="0" fontId="9" fillId="0" borderId="0" xfId="0" applyFont="1"/>
    <xf numFmtId="0" fontId="0" fillId="0" borderId="0" xfId="0" applyBorder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11" fillId="0" borderId="0" xfId="0" applyFont="1" applyAlignment="1">
      <alignment vertical="top"/>
    </xf>
    <xf numFmtId="0" fontId="9" fillId="0" borderId="0" xfId="0" quotePrefix="1" applyFont="1" applyAlignment="1">
      <alignment vertical="top"/>
    </xf>
    <xf numFmtId="0" fontId="14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pivotCacheDefinition" Target="pivotCache/pivotCacheDefinition17.xml"/><Relationship Id="rId117" Type="http://schemas.openxmlformats.org/officeDocument/2006/relationships/pivotCacheDefinition" Target="pivotCache/pivotCacheDefinition108.xml"/><Relationship Id="rId21" Type="http://schemas.openxmlformats.org/officeDocument/2006/relationships/pivotCacheDefinition" Target="pivotCache/pivotCacheDefinition12.xml"/><Relationship Id="rId42" Type="http://schemas.openxmlformats.org/officeDocument/2006/relationships/pivotCacheDefinition" Target="pivotCache/pivotCacheDefinition33.xml"/><Relationship Id="rId47" Type="http://schemas.openxmlformats.org/officeDocument/2006/relationships/pivotCacheDefinition" Target="pivotCache/pivotCacheDefinition38.xml"/><Relationship Id="rId63" Type="http://schemas.openxmlformats.org/officeDocument/2006/relationships/pivotCacheDefinition" Target="pivotCache/pivotCacheDefinition54.xml"/><Relationship Id="rId68" Type="http://schemas.openxmlformats.org/officeDocument/2006/relationships/pivotCacheDefinition" Target="pivotCache/pivotCacheDefinition59.xml"/><Relationship Id="rId84" Type="http://schemas.openxmlformats.org/officeDocument/2006/relationships/pivotCacheDefinition" Target="pivotCache/pivotCacheDefinition75.xml"/><Relationship Id="rId89" Type="http://schemas.openxmlformats.org/officeDocument/2006/relationships/pivotCacheDefinition" Target="pivotCache/pivotCacheDefinition80.xml"/><Relationship Id="rId112" Type="http://schemas.openxmlformats.org/officeDocument/2006/relationships/pivotCacheDefinition" Target="pivotCache/pivotCacheDefinition103.xml"/><Relationship Id="rId16" Type="http://schemas.openxmlformats.org/officeDocument/2006/relationships/pivotCacheDefinition" Target="pivotCache/pivotCacheDefinition7.xml"/><Relationship Id="rId107" Type="http://schemas.openxmlformats.org/officeDocument/2006/relationships/pivotCacheDefinition" Target="pivotCache/pivotCacheDefinition98.xml"/><Relationship Id="rId11" Type="http://schemas.openxmlformats.org/officeDocument/2006/relationships/pivotCacheDefinition" Target="pivotCache/pivotCacheDefinition2.xml"/><Relationship Id="rId32" Type="http://schemas.openxmlformats.org/officeDocument/2006/relationships/pivotCacheDefinition" Target="pivotCache/pivotCacheDefinition23.xml"/><Relationship Id="rId37" Type="http://schemas.openxmlformats.org/officeDocument/2006/relationships/pivotCacheDefinition" Target="pivotCache/pivotCacheDefinition28.xml"/><Relationship Id="rId53" Type="http://schemas.openxmlformats.org/officeDocument/2006/relationships/pivotCacheDefinition" Target="pivotCache/pivotCacheDefinition44.xml"/><Relationship Id="rId58" Type="http://schemas.openxmlformats.org/officeDocument/2006/relationships/pivotCacheDefinition" Target="pivotCache/pivotCacheDefinition49.xml"/><Relationship Id="rId74" Type="http://schemas.openxmlformats.org/officeDocument/2006/relationships/pivotCacheDefinition" Target="pivotCache/pivotCacheDefinition65.xml"/><Relationship Id="rId79" Type="http://schemas.openxmlformats.org/officeDocument/2006/relationships/pivotCacheDefinition" Target="pivotCache/pivotCacheDefinition70.xml"/><Relationship Id="rId102" Type="http://schemas.openxmlformats.org/officeDocument/2006/relationships/pivotCacheDefinition" Target="pivotCache/pivotCacheDefinition93.xml"/><Relationship Id="rId123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pivotCacheDefinition" Target="pivotCache/pivotCacheDefinition52.xml"/><Relationship Id="rId82" Type="http://schemas.openxmlformats.org/officeDocument/2006/relationships/pivotCacheDefinition" Target="pivotCache/pivotCacheDefinition73.xml"/><Relationship Id="rId90" Type="http://schemas.openxmlformats.org/officeDocument/2006/relationships/pivotCacheDefinition" Target="pivotCache/pivotCacheDefinition81.xml"/><Relationship Id="rId95" Type="http://schemas.openxmlformats.org/officeDocument/2006/relationships/pivotCacheDefinition" Target="pivotCache/pivotCacheDefinition86.xml"/><Relationship Id="rId19" Type="http://schemas.openxmlformats.org/officeDocument/2006/relationships/pivotCacheDefinition" Target="pivotCache/pivotCacheDefinition10.xml"/><Relationship Id="rId14" Type="http://schemas.openxmlformats.org/officeDocument/2006/relationships/pivotCacheDefinition" Target="pivotCache/pivotCacheDefinition5.xml"/><Relationship Id="rId22" Type="http://schemas.openxmlformats.org/officeDocument/2006/relationships/pivotCacheDefinition" Target="pivotCache/pivotCacheDefinition13.xml"/><Relationship Id="rId27" Type="http://schemas.openxmlformats.org/officeDocument/2006/relationships/pivotCacheDefinition" Target="pivotCache/pivotCacheDefinition18.xml"/><Relationship Id="rId30" Type="http://schemas.openxmlformats.org/officeDocument/2006/relationships/pivotCacheDefinition" Target="pivotCache/pivotCacheDefinition21.xml"/><Relationship Id="rId35" Type="http://schemas.openxmlformats.org/officeDocument/2006/relationships/pivotCacheDefinition" Target="pivotCache/pivotCacheDefinition26.xml"/><Relationship Id="rId43" Type="http://schemas.openxmlformats.org/officeDocument/2006/relationships/pivotCacheDefinition" Target="pivotCache/pivotCacheDefinition34.xml"/><Relationship Id="rId48" Type="http://schemas.openxmlformats.org/officeDocument/2006/relationships/pivotCacheDefinition" Target="pivotCache/pivotCacheDefinition39.xml"/><Relationship Id="rId56" Type="http://schemas.openxmlformats.org/officeDocument/2006/relationships/pivotCacheDefinition" Target="pivotCache/pivotCacheDefinition47.xml"/><Relationship Id="rId64" Type="http://schemas.openxmlformats.org/officeDocument/2006/relationships/pivotCacheDefinition" Target="pivotCache/pivotCacheDefinition55.xml"/><Relationship Id="rId69" Type="http://schemas.openxmlformats.org/officeDocument/2006/relationships/pivotCacheDefinition" Target="pivotCache/pivotCacheDefinition60.xml"/><Relationship Id="rId77" Type="http://schemas.openxmlformats.org/officeDocument/2006/relationships/pivotCacheDefinition" Target="pivotCache/pivotCacheDefinition68.xml"/><Relationship Id="rId100" Type="http://schemas.openxmlformats.org/officeDocument/2006/relationships/pivotCacheDefinition" Target="pivotCache/pivotCacheDefinition91.xml"/><Relationship Id="rId105" Type="http://schemas.openxmlformats.org/officeDocument/2006/relationships/pivotCacheDefinition" Target="pivotCache/pivotCacheDefinition96.xml"/><Relationship Id="rId113" Type="http://schemas.openxmlformats.org/officeDocument/2006/relationships/pivotCacheDefinition" Target="pivotCache/pivotCacheDefinition104.xml"/><Relationship Id="rId118" Type="http://schemas.openxmlformats.org/officeDocument/2006/relationships/pivotCacheDefinition" Target="pivotCache/pivotCacheDefinition109.xml"/><Relationship Id="rId8" Type="http://schemas.openxmlformats.org/officeDocument/2006/relationships/worksheet" Target="worksheets/sheet8.xml"/><Relationship Id="rId51" Type="http://schemas.openxmlformats.org/officeDocument/2006/relationships/pivotCacheDefinition" Target="pivotCache/pivotCacheDefinition42.xml"/><Relationship Id="rId72" Type="http://schemas.openxmlformats.org/officeDocument/2006/relationships/pivotCacheDefinition" Target="pivotCache/pivotCacheDefinition63.xml"/><Relationship Id="rId80" Type="http://schemas.openxmlformats.org/officeDocument/2006/relationships/pivotCacheDefinition" Target="pivotCache/pivotCacheDefinition71.xml"/><Relationship Id="rId85" Type="http://schemas.openxmlformats.org/officeDocument/2006/relationships/pivotCacheDefinition" Target="pivotCache/pivotCacheDefinition76.xml"/><Relationship Id="rId93" Type="http://schemas.openxmlformats.org/officeDocument/2006/relationships/pivotCacheDefinition" Target="pivotCache/pivotCacheDefinition84.xml"/><Relationship Id="rId98" Type="http://schemas.openxmlformats.org/officeDocument/2006/relationships/pivotCacheDefinition" Target="pivotCache/pivotCacheDefinition89.xml"/><Relationship Id="rId12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3.xml"/><Relationship Id="rId17" Type="http://schemas.openxmlformats.org/officeDocument/2006/relationships/pivotCacheDefinition" Target="pivotCache/pivotCacheDefinition8.xml"/><Relationship Id="rId25" Type="http://schemas.openxmlformats.org/officeDocument/2006/relationships/pivotCacheDefinition" Target="pivotCache/pivotCacheDefinition16.xml"/><Relationship Id="rId33" Type="http://schemas.openxmlformats.org/officeDocument/2006/relationships/pivotCacheDefinition" Target="pivotCache/pivotCacheDefinition24.xml"/><Relationship Id="rId38" Type="http://schemas.openxmlformats.org/officeDocument/2006/relationships/pivotCacheDefinition" Target="pivotCache/pivotCacheDefinition29.xml"/><Relationship Id="rId46" Type="http://schemas.openxmlformats.org/officeDocument/2006/relationships/pivotCacheDefinition" Target="pivotCache/pivotCacheDefinition37.xml"/><Relationship Id="rId59" Type="http://schemas.openxmlformats.org/officeDocument/2006/relationships/pivotCacheDefinition" Target="pivotCache/pivotCacheDefinition50.xml"/><Relationship Id="rId67" Type="http://schemas.openxmlformats.org/officeDocument/2006/relationships/pivotCacheDefinition" Target="pivotCache/pivotCacheDefinition58.xml"/><Relationship Id="rId103" Type="http://schemas.openxmlformats.org/officeDocument/2006/relationships/pivotCacheDefinition" Target="pivotCache/pivotCacheDefinition94.xml"/><Relationship Id="rId108" Type="http://schemas.openxmlformats.org/officeDocument/2006/relationships/pivotCacheDefinition" Target="pivotCache/pivotCacheDefinition99.xml"/><Relationship Id="rId116" Type="http://schemas.openxmlformats.org/officeDocument/2006/relationships/pivotCacheDefinition" Target="pivotCache/pivotCacheDefinition107.xml"/><Relationship Id="rId124" Type="http://schemas.openxmlformats.org/officeDocument/2006/relationships/sharedStrings" Target="sharedStrings.xml"/><Relationship Id="rId20" Type="http://schemas.openxmlformats.org/officeDocument/2006/relationships/pivotCacheDefinition" Target="pivotCache/pivotCacheDefinition11.xml"/><Relationship Id="rId41" Type="http://schemas.openxmlformats.org/officeDocument/2006/relationships/pivotCacheDefinition" Target="pivotCache/pivotCacheDefinition32.xml"/><Relationship Id="rId54" Type="http://schemas.openxmlformats.org/officeDocument/2006/relationships/pivotCacheDefinition" Target="pivotCache/pivotCacheDefinition45.xml"/><Relationship Id="rId62" Type="http://schemas.openxmlformats.org/officeDocument/2006/relationships/pivotCacheDefinition" Target="pivotCache/pivotCacheDefinition53.xml"/><Relationship Id="rId70" Type="http://schemas.openxmlformats.org/officeDocument/2006/relationships/pivotCacheDefinition" Target="pivotCache/pivotCacheDefinition61.xml"/><Relationship Id="rId75" Type="http://schemas.openxmlformats.org/officeDocument/2006/relationships/pivotCacheDefinition" Target="pivotCache/pivotCacheDefinition66.xml"/><Relationship Id="rId83" Type="http://schemas.openxmlformats.org/officeDocument/2006/relationships/pivotCacheDefinition" Target="pivotCache/pivotCacheDefinition74.xml"/><Relationship Id="rId88" Type="http://schemas.openxmlformats.org/officeDocument/2006/relationships/pivotCacheDefinition" Target="pivotCache/pivotCacheDefinition79.xml"/><Relationship Id="rId91" Type="http://schemas.openxmlformats.org/officeDocument/2006/relationships/pivotCacheDefinition" Target="pivotCache/pivotCacheDefinition82.xml"/><Relationship Id="rId96" Type="http://schemas.openxmlformats.org/officeDocument/2006/relationships/pivotCacheDefinition" Target="pivotCache/pivotCacheDefinition87.xml"/><Relationship Id="rId111" Type="http://schemas.openxmlformats.org/officeDocument/2006/relationships/pivotCacheDefinition" Target="pivotCache/pivotCacheDefinition10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6.xml"/><Relationship Id="rId23" Type="http://schemas.openxmlformats.org/officeDocument/2006/relationships/pivotCacheDefinition" Target="pivotCache/pivotCacheDefinition14.xml"/><Relationship Id="rId28" Type="http://schemas.openxmlformats.org/officeDocument/2006/relationships/pivotCacheDefinition" Target="pivotCache/pivotCacheDefinition19.xml"/><Relationship Id="rId36" Type="http://schemas.openxmlformats.org/officeDocument/2006/relationships/pivotCacheDefinition" Target="pivotCache/pivotCacheDefinition27.xml"/><Relationship Id="rId49" Type="http://schemas.openxmlformats.org/officeDocument/2006/relationships/pivotCacheDefinition" Target="pivotCache/pivotCacheDefinition40.xml"/><Relationship Id="rId57" Type="http://schemas.openxmlformats.org/officeDocument/2006/relationships/pivotCacheDefinition" Target="pivotCache/pivotCacheDefinition48.xml"/><Relationship Id="rId106" Type="http://schemas.openxmlformats.org/officeDocument/2006/relationships/pivotCacheDefinition" Target="pivotCache/pivotCacheDefinition97.xml"/><Relationship Id="rId114" Type="http://schemas.openxmlformats.org/officeDocument/2006/relationships/pivotCacheDefinition" Target="pivotCache/pivotCacheDefinition105.xml"/><Relationship Id="rId119" Type="http://schemas.openxmlformats.org/officeDocument/2006/relationships/pivotCacheDefinition" Target="pivotCache/pivotCacheDefinition110.xml"/><Relationship Id="rId10" Type="http://schemas.openxmlformats.org/officeDocument/2006/relationships/pivotCacheDefinition" Target="pivotCache/pivotCacheDefinition1.xml"/><Relationship Id="rId31" Type="http://schemas.openxmlformats.org/officeDocument/2006/relationships/pivotCacheDefinition" Target="pivotCache/pivotCacheDefinition22.xml"/><Relationship Id="rId44" Type="http://schemas.openxmlformats.org/officeDocument/2006/relationships/pivotCacheDefinition" Target="pivotCache/pivotCacheDefinition35.xml"/><Relationship Id="rId52" Type="http://schemas.openxmlformats.org/officeDocument/2006/relationships/pivotCacheDefinition" Target="pivotCache/pivotCacheDefinition43.xml"/><Relationship Id="rId60" Type="http://schemas.openxmlformats.org/officeDocument/2006/relationships/pivotCacheDefinition" Target="pivotCache/pivotCacheDefinition51.xml"/><Relationship Id="rId65" Type="http://schemas.openxmlformats.org/officeDocument/2006/relationships/pivotCacheDefinition" Target="pivotCache/pivotCacheDefinition56.xml"/><Relationship Id="rId73" Type="http://schemas.openxmlformats.org/officeDocument/2006/relationships/pivotCacheDefinition" Target="pivotCache/pivotCacheDefinition64.xml"/><Relationship Id="rId78" Type="http://schemas.openxmlformats.org/officeDocument/2006/relationships/pivotCacheDefinition" Target="pivotCache/pivotCacheDefinition69.xml"/><Relationship Id="rId81" Type="http://schemas.openxmlformats.org/officeDocument/2006/relationships/pivotCacheDefinition" Target="pivotCache/pivotCacheDefinition72.xml"/><Relationship Id="rId86" Type="http://schemas.openxmlformats.org/officeDocument/2006/relationships/pivotCacheDefinition" Target="pivotCache/pivotCacheDefinition77.xml"/><Relationship Id="rId94" Type="http://schemas.openxmlformats.org/officeDocument/2006/relationships/pivotCacheDefinition" Target="pivotCache/pivotCacheDefinition85.xml"/><Relationship Id="rId99" Type="http://schemas.openxmlformats.org/officeDocument/2006/relationships/pivotCacheDefinition" Target="pivotCache/pivotCacheDefinition90.xml"/><Relationship Id="rId101" Type="http://schemas.openxmlformats.org/officeDocument/2006/relationships/pivotCacheDefinition" Target="pivotCache/pivotCacheDefinition92.xml"/><Relationship Id="rId122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pivotCacheDefinition" Target="pivotCache/pivotCacheDefinition4.xml"/><Relationship Id="rId18" Type="http://schemas.openxmlformats.org/officeDocument/2006/relationships/pivotCacheDefinition" Target="pivotCache/pivotCacheDefinition9.xml"/><Relationship Id="rId39" Type="http://schemas.openxmlformats.org/officeDocument/2006/relationships/pivotCacheDefinition" Target="pivotCache/pivotCacheDefinition30.xml"/><Relationship Id="rId109" Type="http://schemas.openxmlformats.org/officeDocument/2006/relationships/pivotCacheDefinition" Target="pivotCache/pivotCacheDefinition100.xml"/><Relationship Id="rId34" Type="http://schemas.openxmlformats.org/officeDocument/2006/relationships/pivotCacheDefinition" Target="pivotCache/pivotCacheDefinition25.xml"/><Relationship Id="rId50" Type="http://schemas.openxmlformats.org/officeDocument/2006/relationships/pivotCacheDefinition" Target="pivotCache/pivotCacheDefinition41.xml"/><Relationship Id="rId55" Type="http://schemas.openxmlformats.org/officeDocument/2006/relationships/pivotCacheDefinition" Target="pivotCache/pivotCacheDefinition46.xml"/><Relationship Id="rId76" Type="http://schemas.openxmlformats.org/officeDocument/2006/relationships/pivotCacheDefinition" Target="pivotCache/pivotCacheDefinition67.xml"/><Relationship Id="rId97" Type="http://schemas.openxmlformats.org/officeDocument/2006/relationships/pivotCacheDefinition" Target="pivotCache/pivotCacheDefinition88.xml"/><Relationship Id="rId104" Type="http://schemas.openxmlformats.org/officeDocument/2006/relationships/pivotCacheDefinition" Target="pivotCache/pivotCacheDefinition95.xml"/><Relationship Id="rId120" Type="http://schemas.openxmlformats.org/officeDocument/2006/relationships/pivotCacheDefinition" Target="pivotCache/pivotCacheDefinition111.xml"/><Relationship Id="rId125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pivotCacheDefinition" Target="pivotCache/pivotCacheDefinition62.xml"/><Relationship Id="rId92" Type="http://schemas.openxmlformats.org/officeDocument/2006/relationships/pivotCacheDefinition" Target="pivotCache/pivotCacheDefinition83.xml"/><Relationship Id="rId2" Type="http://schemas.openxmlformats.org/officeDocument/2006/relationships/worksheet" Target="worksheets/sheet2.xml"/><Relationship Id="rId29" Type="http://schemas.openxmlformats.org/officeDocument/2006/relationships/pivotCacheDefinition" Target="pivotCache/pivotCacheDefinition20.xml"/><Relationship Id="rId24" Type="http://schemas.openxmlformats.org/officeDocument/2006/relationships/pivotCacheDefinition" Target="pivotCache/pivotCacheDefinition15.xml"/><Relationship Id="rId40" Type="http://schemas.openxmlformats.org/officeDocument/2006/relationships/pivotCacheDefinition" Target="pivotCache/pivotCacheDefinition31.xml"/><Relationship Id="rId45" Type="http://schemas.openxmlformats.org/officeDocument/2006/relationships/pivotCacheDefinition" Target="pivotCache/pivotCacheDefinition36.xml"/><Relationship Id="rId66" Type="http://schemas.openxmlformats.org/officeDocument/2006/relationships/pivotCacheDefinition" Target="pivotCache/pivotCacheDefinition57.xml"/><Relationship Id="rId87" Type="http://schemas.openxmlformats.org/officeDocument/2006/relationships/pivotCacheDefinition" Target="pivotCache/pivotCacheDefinition78.xml"/><Relationship Id="rId110" Type="http://schemas.openxmlformats.org/officeDocument/2006/relationships/pivotCacheDefinition" Target="pivotCache/pivotCacheDefinition101.xml"/><Relationship Id="rId115" Type="http://schemas.openxmlformats.org/officeDocument/2006/relationships/pivotCacheDefinition" Target="pivotCache/pivotCacheDefinition106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_rels/pivotCacheDefinition1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5.xml"/></Relationships>
</file>

<file path=xl/pivotCache/_rels/pivotCacheDefinition1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6.xml"/></Relationships>
</file>

<file path=xl/pivotCache/_rels/pivotCacheDefinition1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7.xml"/></Relationships>
</file>

<file path=xl/pivotCache/_rels/pivotCacheDefinition1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8.xml"/></Relationships>
</file>

<file path=xl/pivotCache/_rels/pivotCacheDefinition1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9.xml"/></Relationships>
</file>

<file path=xl/pivotCache/_rels/pivotCacheDefinition2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0.xml"/></Relationships>
</file>

<file path=xl/pivotCache/_rels/pivotCacheDefinition2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1.xml"/></Relationships>
</file>

<file path=xl/pivotCache/_rels/pivotCacheDefinition2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2.xml"/></Relationships>
</file>

<file path=xl/pivotCache/_rels/pivotCacheDefinition2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3.xml"/></Relationships>
</file>

<file path=xl/pivotCache/_rels/pivotCacheDefinition2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4.xml"/></Relationships>
</file>

<file path=xl/pivotCache/_rels/pivotCacheDefinition2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5.xml"/></Relationships>
</file>

<file path=xl/pivotCache/_rels/pivotCacheDefinition2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6.xml"/></Relationships>
</file>

<file path=xl/pivotCache/_rels/pivotCacheDefinition2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7.xml"/></Relationships>
</file>

<file path=xl/pivotCache/_rels/pivotCacheDefinition2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8.xml"/></Relationships>
</file>

<file path=xl/pivotCache/_rels/pivotCacheDefinition2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9.xml"/></Relationships>
</file>

<file path=xl/pivotCache/_rels/pivotCacheDefinition3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0.xml"/></Relationships>
</file>

<file path=xl/pivotCache/_rels/pivotCacheDefinition3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1.xml"/></Relationships>
</file>

<file path=xl/pivotCache/_rels/pivotCacheDefinition3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2.xml"/></Relationships>
</file>

<file path=xl/pivotCache/_rels/pivotCacheDefinition3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3.xml"/></Relationships>
</file>

<file path=xl/pivotCache/_rels/pivotCacheDefinition3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4.xml"/></Relationships>
</file>

<file path=xl/pivotCache/_rels/pivotCacheDefinition3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5.xml"/></Relationships>
</file>

<file path=xl/pivotCache/_rels/pivotCacheDefinition3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6.xml"/></Relationships>
</file>

<file path=xl/pivotCache/_rels/pivotCacheDefinition3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7.xml"/></Relationships>
</file>

<file path=xl/pivotCache/_rels/pivotCacheDefinition3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8.xml"/></Relationships>
</file>

<file path=xl/pivotCache/_rels/pivotCacheDefinition3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9.xml"/></Relationships>
</file>

<file path=xl/pivotCache/_rels/pivotCacheDefinition4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0.xml"/></Relationships>
</file>

<file path=xl/pivotCache/_rels/pivotCacheDefinition4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1.xml"/></Relationships>
</file>

<file path=xl/pivotCache/_rels/pivotCacheDefinition4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2.xml"/></Relationships>
</file>

<file path=xl/pivotCache/_rels/pivotCacheDefinition4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3.xml"/></Relationships>
</file>

<file path=xl/pivotCache/_rels/pivotCacheDefinition4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4.xml"/></Relationships>
</file>

<file path=xl/pivotCache/_rels/pivotCacheDefinition4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5.xml"/></Relationships>
</file>

<file path=xl/pivotCache/_rels/pivotCacheDefinition4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6.xml"/></Relationships>
</file>

<file path=xl/pivotCache/_rels/pivotCacheDefinition4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7.xml"/></Relationships>
</file>

<file path=xl/pivotCache/_rels/pivotCacheDefinition4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8.xml"/></Relationships>
</file>

<file path=xl/pivotCache/_rels/pivotCacheDefinition4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9.xml"/></Relationships>
</file>

<file path=xl/pivotCache/_rels/pivotCacheDefinition5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0.xml"/></Relationships>
</file>

<file path=xl/pivotCache/_rels/pivotCacheDefinition5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1.xml"/></Relationships>
</file>

<file path=xl/pivotCache/_rels/pivotCacheDefinition5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2.xml"/></Relationships>
</file>

<file path=xl/pivotCache/_rels/pivotCacheDefinition5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3.xml"/></Relationships>
</file>

<file path=xl/pivotCache/_rels/pivotCacheDefinition5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4.xml"/></Relationships>
</file>

<file path=xl/pivotCache/_rels/pivotCacheDefinition5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5.xml"/></Relationships>
</file>

<file path=xl/pivotCache/_rels/pivotCacheDefinition5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6.xml"/></Relationships>
</file>

<file path=xl/pivotCache/_rels/pivotCacheDefinition5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7.xml"/></Relationships>
</file>

<file path=xl/pivotCache/_rels/pivotCacheDefinition5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8.xml"/></Relationships>
</file>

<file path=xl/pivotCache/_rels/pivotCacheDefinition5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9.xml"/></Relationships>
</file>

<file path=xl/pivotCache/_rels/pivotCacheDefinition6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0.xml"/></Relationships>
</file>

<file path=xl/pivotCache/_rels/pivotCacheDefinition6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1.xml"/></Relationships>
</file>

<file path=xl/pivotCache/_rels/pivotCacheDefinition6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2.xml"/></Relationships>
</file>

<file path=xl/pivotCache/_rels/pivotCacheDefinition6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3.xml"/></Relationships>
</file>

<file path=xl/pivotCache/_rels/pivotCacheDefinition6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4.xml"/></Relationships>
</file>

<file path=xl/pivotCache/_rels/pivotCacheDefinition6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5.xml"/></Relationships>
</file>

<file path=xl/pivotCache/_rels/pivotCacheDefinition6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6.xml"/></Relationships>
</file>

<file path=xl/pivotCache/_rels/pivotCacheDefinition6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7.xml"/></Relationships>
</file>

<file path=xl/pivotCache/_rels/pivotCacheDefinition6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8.xml"/></Relationships>
</file>

<file path=xl/pivotCache/_rels/pivotCacheDefinition6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9.xml"/></Relationships>
</file>

<file path=xl/pivotCache/_rels/pivotCacheDefinition7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0.xml"/></Relationships>
</file>

<file path=xl/pivotCache/_rels/pivotCacheDefinition7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1.xml"/></Relationships>
</file>

<file path=xl/pivotCache/_rels/pivotCacheDefinition7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2.xml"/></Relationships>
</file>

<file path=xl/pivotCache/_rels/pivotCacheDefinition7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3.xml"/></Relationships>
</file>

<file path=xl/pivotCache/_rels/pivotCacheDefinition7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4.xml"/></Relationships>
</file>

<file path=xl/pivotCache/_rels/pivotCacheDefinition7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5.xml"/></Relationships>
</file>

<file path=xl/pivotCache/_rels/pivotCacheDefinition7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6.xml"/></Relationships>
</file>

<file path=xl/pivotCache/_rels/pivotCacheDefinition7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7.xml"/></Relationships>
</file>

<file path=xl/pivotCache/_rels/pivotCacheDefinition7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8.xml"/></Relationships>
</file>

<file path=xl/pivotCache/_rels/pivotCacheDefinition7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9.xml"/></Relationships>
</file>

<file path=xl/pivotCache/_rels/pivotCacheDefinition8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0.xml"/></Relationships>
</file>

<file path=xl/pivotCache/_rels/pivotCacheDefinition8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1.xml"/></Relationships>
</file>

<file path=xl/pivotCache/_rels/pivotCacheDefinition8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2.xml"/></Relationships>
</file>

<file path=xl/pivotCache/_rels/pivotCacheDefinition8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3.xml"/></Relationships>
</file>

<file path=xl/pivotCache/_rels/pivotCacheDefinition8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4.xml"/></Relationships>
</file>

<file path=xl/pivotCache/_rels/pivotCacheDefinition8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5.xml"/></Relationships>
</file>

<file path=xl/pivotCache/_rels/pivotCacheDefinition8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6.xml"/></Relationships>
</file>

<file path=xl/pivotCache/_rels/pivotCacheDefinition8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7.xml"/></Relationships>
</file>

<file path=xl/pivotCache/_rels/pivotCacheDefinition8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8.xml"/></Relationships>
</file>

<file path=xl/pivotCache/_rels/pivotCacheDefinition8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9.xml"/></Relationships>
</file>

<file path=xl/pivotCache/_rels/pivotCacheDefinition9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0.xml"/></Relationships>
</file>

<file path=xl/pivotCache/_rels/pivotCacheDefinition9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1.xml"/></Relationships>
</file>

<file path=xl/pivotCache/_rels/pivotCacheDefinition9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2.xml"/></Relationships>
</file>

<file path=xl/pivotCache/_rels/pivotCacheDefinition9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3.xml"/></Relationships>
</file>

<file path=xl/pivotCache/_rels/pivotCacheDefinition9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4.xml"/></Relationships>
</file>

<file path=xl/pivotCache/_rels/pivotCacheDefinition9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5.xml"/></Relationships>
</file>

<file path=xl/pivotCache/_rels/pivotCacheDefinition9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6.xml"/></Relationships>
</file>

<file path=xl/pivotCache/_rels/pivotCacheDefinition9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7.xml"/></Relationships>
</file>

<file path=xl/pivotCache/_rels/pivotCacheDefinition9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8.xml"/></Relationships>
</file>

<file path=xl/pivotCache/_rels/pivotCacheDefinition9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9.xml"/></Relationships>
</file>

<file path=xl/pivotCache/_rels/pivotCacheDefinition10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0.xml"/></Relationships>
</file>

<file path=xl/pivotCache/_rels/pivotCacheDefinition10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1.xml"/></Relationships>
</file>

<file path=xl/pivotCache/_rels/pivotCacheDefinition10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2.xml"/></Relationships>
</file>

<file path=xl/pivotCache/_rels/pivotCacheDefinition10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3.xml"/></Relationships>
</file>

<file path=xl/pivotCache/_rels/pivotCacheDefinition10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4.xml"/></Relationships>
</file>

<file path=xl/pivotCache/_rels/pivotCacheDefinition10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5.xml"/></Relationships>
</file>

<file path=xl/pivotCache/_rels/pivotCacheDefinition10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6.xml"/></Relationships>
</file>

<file path=xl/pivotCache/_rels/pivotCacheDefinition10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7.xml"/></Relationships>
</file>

<file path=xl/pivotCache/_rels/pivotCacheDefinition10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8.xml"/></Relationships>
</file>

<file path=xl/pivotCache/_rels/pivotCacheDefinition10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9.xml"/></Relationships>
</file>

<file path=xl/pivotCache/_rels/pivotCacheDefinition1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0.xml"/></Relationships>
</file>

<file path=xl/pivotCache/_rels/pivotCacheDefinition1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thony Nichols" refreshedDate="42096.605114583333" missingItemsLimit="0" createdVersion="1" refreshedVersion="4" recordCount="7">
  <cacheSource type="worksheet">
    <worksheetSource name="InputQueryTable_12265_1"/>
  </cacheSource>
  <cacheFields count="3">
    <cacheField name="DataSetVersionID" numFmtId="0">
      <sharedItems containsSemiMixedTypes="0" containsString="0" containsNumber="1" containsInteger="1" minValue="413765" maxValue="413765"/>
    </cacheField>
    <cacheField name="Description" numFmtId="0">
      <sharedItems count="7">
        <s v="1. Zero"/>
        <s v="2. One"/>
        <s v="3. Two"/>
        <s v="4. Hundred"/>
        <s v="5. Thousand"/>
        <s v="6. Million"/>
        <s v="7. Billion"/>
      </sharedItems>
    </cacheField>
    <cacheField name="Value" numFmtId="0">
      <sharedItems containsSemiMixedTypes="0" containsString="0" containsNumber="1" containsInteger="1" minValue="0" maxValue="1000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nthony Nichols" refreshedDate="42096.605118749998" missingItemsLimit="0" createdVersion="1" refreshedVersion="4" recordCount="4">
  <cacheSource type="worksheet">
    <worksheetSource name="InputQueryTable_15655_2"/>
  </cacheSource>
  <cacheFields count="3">
    <cacheField name="DataSetVersionID" numFmtId="0">
      <sharedItems containsSemiMixedTypes="0" containsString="0" containsNumber="1" containsInteger="1" minValue="413766" maxValue="413766"/>
    </cacheField>
    <cacheField name="Description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1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nthony Nichols" refreshedDate="42096.605121296299" missingItemsLimit="0" createdVersion="1" refreshedVersion="4" recordCount="9">
  <cacheSource type="worksheet">
    <worksheetSource name="InputQueryTable_15658_3"/>
  </cacheSource>
  <cacheFields count="5">
    <cacheField name="DataSetVersionID" numFmtId="0">
      <sharedItems containsSemiMixedTypes="0" containsString="0" containsNumber="1" containsInteger="1" minValue="413767" maxValue="413767"/>
    </cacheField>
    <cacheField name="DescriptionRedist" numFmtId="0">
      <sharedItems count="9">
        <s v="ACT"/>
        <s v="NSW"/>
        <s v="NT"/>
        <s v="Qld"/>
        <s v="Redist"/>
        <s v="SA"/>
        <s v="Tas"/>
        <s v="Vic"/>
        <s v="WA"/>
      </sharedItems>
    </cacheField>
    <cacheField name="DescriptionAverage" numFmtId="0">
      <sharedItems count="9">
        <s v="ACT"/>
        <s v="NSW"/>
        <s v="NT"/>
        <s v="Qld"/>
        <s v="Ave"/>
        <s v="SA"/>
        <s v="Tas"/>
        <s v="Vic"/>
        <s v="WA"/>
      </sharedItems>
    </cacheField>
    <cacheField name="DescriptionTotal" numFmtId="0">
      <sharedItems count="9">
        <s v="ACT"/>
        <s v="NSW"/>
        <s v="NT"/>
        <s v="Qld"/>
        <s v="Total"/>
        <s v="SA"/>
        <s v="Tas"/>
        <s v="Vic"/>
        <s v="WA"/>
      </sharedItems>
    </cacheField>
    <cacheField name="Value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nthony Nichols" refreshedDate="42096.605123842593" missingItemsLimit="0" createdVersion="1" refreshedVersion="4" recordCount="36">
  <cacheSource type="worksheet">
    <worksheetSource name="InputQueryTable_12645_4"/>
  </cacheSource>
  <cacheFields count="4">
    <cacheField name="DataSetVersionID" numFmtId="0">
      <sharedItems containsSemiMixedTypes="0" containsString="0" containsNumber="1" containsInteger="1" minValue="413780" maxValue="413780"/>
    </cacheField>
    <cacheField name="State" numFmtId="0">
      <sharedItems count="9">
        <s v="NT"/>
        <s v="ACT"/>
        <s v="Tas"/>
        <s v="SA"/>
        <s v="WA"/>
        <s v="Qld"/>
        <s v="Vic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230299" maxValue="233075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Anthony Nichols" refreshedDate="42096.605126388888" missingItemsLimit="0" createdVersion="1" refreshedVersion="4" recordCount="36">
  <cacheSource type="worksheet">
    <worksheetSource name="InputQueryTable_16157_8"/>
  </cacheSource>
  <cacheFields count="4">
    <cacheField name="DataSetVersionID" numFmtId="0">
      <sharedItems containsSemiMixedTypes="0" containsString="0" containsNumber="1" containsInteger="1" minValue="418434" maxValue="418434"/>
    </cacheField>
    <cacheField name="State" numFmtId="0">
      <sharedItems count="9">
        <s v="NT"/>
        <s v="ACT"/>
        <s v="Tas"/>
        <s v="SA"/>
        <s v="WA"/>
        <s v="Qld"/>
        <s v="Vic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minValue="13913461.181232899" maxValue="1408969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Anthony Nichols" refreshedDate="42096.605129050928" missingItemsLimit="0" createdVersion="1" refreshedVersion="4" recordCount="36">
  <cacheSource type="worksheet">
    <worksheetSource name="InputQueryTable_16159_9"/>
  </cacheSource>
  <cacheFields count="4">
    <cacheField name="DataSetVersionID" numFmtId="0">
      <sharedItems containsSemiMixedTypes="0" containsString="0" containsNumber="1" containsInteger="1" minValue="418435" maxValue="418435"/>
    </cacheField>
    <cacheField name="State" numFmtId="0">
      <sharedItems count="9">
        <s v="Vic"/>
        <s v="NT"/>
        <s v="Tas"/>
        <s v="ACT"/>
        <s v="SA"/>
        <s v="WA"/>
        <s v="Qld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375863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Anthony Nichols" refreshedDate="42096.605131597222" missingItemsLimit="0" createdVersion="1" refreshedVersion="4" recordCount="36">
  <cacheSource type="worksheet">
    <worksheetSource name="InputQueryTable_16160_10"/>
  </cacheSource>
  <cacheFields count="4">
    <cacheField name="DataSetVersionID" numFmtId="0">
      <sharedItems containsSemiMixedTypes="0" containsString="0" containsNumber="1" containsInteger="1" minValue="418436" maxValue="418436"/>
    </cacheField>
    <cacheField name="State" numFmtId="0">
      <sharedItems count="9">
        <s v="NT"/>
        <s v="ACT"/>
        <s v="Vic"/>
        <s v="Qld"/>
        <s v="WA"/>
        <s v="SA"/>
        <s v="NSW"/>
        <s v="Tas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19883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Anthony Nichols" refreshedDate="42096.605134143516" missingItemsLimit="0" createdVersion="1" refreshedVersion="4" recordCount="36">
  <cacheSource type="worksheet">
    <worksheetSource name="InputQueryTable_16161_11"/>
  </cacheSource>
  <cacheFields count="4">
    <cacheField name="DataSetVersionID" numFmtId="0">
      <sharedItems containsSemiMixedTypes="0" containsString="0" containsNumber="1" containsInteger="1" minValue="418437" maxValue="418437"/>
    </cacheField>
    <cacheField name="State" numFmtId="0">
      <sharedItems count="9">
        <s v="NT"/>
        <s v="ACT"/>
        <s v="Tas"/>
        <s v="SA"/>
        <s v="WA"/>
        <s v="Qld"/>
        <s v="Vic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12600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Anthony Nichols" refreshedDate="42096.605136805556" missingItemsLimit="0" createdVersion="1" refreshedVersion="4" recordCount="36">
  <cacheSource type="worksheet">
    <worksheetSource name="InputQueryTable_16162_12"/>
  </cacheSource>
  <cacheFields count="4">
    <cacheField name="DataSetVersionID" numFmtId="0">
      <sharedItems containsSemiMixedTypes="0" containsString="0" containsNumber="1" containsInteger="1" minValue="418438" maxValue="418438"/>
    </cacheField>
    <cacheField name="State" numFmtId="0">
      <sharedItems count="9">
        <s v="ACT"/>
        <s v="NT"/>
        <s v="Tas"/>
        <s v="SA"/>
        <s v="WA"/>
        <s v="Qld"/>
        <s v="Vic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3714239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Anthony Nichols" refreshedDate="42096.605139120373" missingItemsLimit="0" createdVersion="1" refreshedVersion="4" recordCount="36">
  <cacheSource type="worksheet">
    <worksheetSource name="InputQueryTable_16163_13"/>
  </cacheSource>
  <cacheFields count="4">
    <cacheField name="DataSetVersionID" numFmtId="0">
      <sharedItems containsSemiMixedTypes="0" containsString="0" containsNumber="1" containsInteger="1" minValue="418439" maxValue="418439"/>
    </cacheField>
    <cacheField name="State" numFmtId="0">
      <sharedItems count="9">
        <s v="NT"/>
        <s v="ACT"/>
        <s v="Tas"/>
        <s v="SA"/>
        <s v="WA"/>
        <s v="Qld"/>
        <s v="Vic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605993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r:id="rId1" refreshedBy="Anthony Nichols" refreshedDate="42096.605141898151" missingItemsLimit="0" createdVersion="1" refreshedVersion="4" recordCount="36">
  <cacheSource type="worksheet">
    <worksheetSource name="InputQueryTable_16164_14"/>
  </cacheSource>
  <cacheFields count="4">
    <cacheField name="DataSetVersionID" numFmtId="0">
      <sharedItems containsSemiMixedTypes="0" containsString="0" containsNumber="1" containsInteger="1" minValue="418440" maxValue="418440"/>
    </cacheField>
    <cacheField name="State" numFmtId="0">
      <sharedItems count="9">
        <s v="Qld"/>
        <s v="SA"/>
        <s v="Tas"/>
        <s v="WA"/>
        <s v="ACT"/>
        <s v="Vic"/>
        <s v="NT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83599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r:id="rId1" refreshedBy="Anthony Nichols" refreshedDate="42096.605144444446" missingItemsLimit="0" createdVersion="1" refreshedVersion="4" recordCount="36">
  <cacheSource type="worksheet">
    <worksheetSource name="InputQueryTable_16166_15"/>
  </cacheSource>
  <cacheFields count="4">
    <cacheField name="DataSetVersionID" numFmtId="0">
      <sharedItems containsSemiMixedTypes="0" containsString="0" containsNumber="1" containsInteger="1" minValue="418441" maxValue="418441"/>
    </cacheField>
    <cacheField name="State" numFmtId="0">
      <sharedItems count="9">
        <s v="ACT"/>
        <s v="NSW"/>
        <s v="NT"/>
        <s v="Qld"/>
        <s v="SA"/>
        <s v="Tas"/>
        <s v="WA"/>
        <s v="Total"/>
        <s v="Vic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3389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r:id="rId1" refreshedBy="Anthony Nichols" refreshedDate="42096.605146180555" missingItemsLimit="0" createdVersion="1" refreshedVersion="4" recordCount="36">
  <cacheSource type="worksheet">
    <worksheetSource name="InputQueryTable_16167_16"/>
  </cacheSource>
  <cacheFields count="4">
    <cacheField name="DataSetVersionID" numFmtId="0">
      <sharedItems containsSemiMixedTypes="0" containsString="0" containsNumber="1" containsInteger="1" minValue="418442" maxValue="418442"/>
    </cacheField>
    <cacheField name="State" numFmtId="0">
      <sharedItems count="9">
        <s v="ACT"/>
        <s v="NT"/>
        <s v="Tas"/>
        <s v="SA"/>
        <s v="WA"/>
        <s v="Qld"/>
        <s v="Vic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minValue="50403573.789637201" maxValue="461626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r:id="rId1" refreshedBy="Anthony Nichols" refreshedDate="42096.605148726849" missingItemsLimit="0" createdVersion="1" refreshedVersion="4" recordCount="36">
  <cacheSource type="worksheet">
    <worksheetSource name="InputQueryTable_16168_17"/>
  </cacheSource>
  <cacheFields count="4">
    <cacheField name="DataSetVersionID" numFmtId="0">
      <sharedItems containsSemiMixedTypes="0" containsString="0" containsNumber="1" containsInteger="1" minValue="418443" maxValue="418443"/>
    </cacheField>
    <cacheField name="State" numFmtId="0">
      <sharedItems count="9">
        <s v="NT"/>
        <s v="ACT"/>
        <s v="Tas"/>
        <s v="SA"/>
        <s v="WA"/>
        <s v="Qld"/>
        <s v="Vic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77864000" maxValue="871266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r:id="rId1" refreshedBy="Anthony Nichols" refreshedDate="42096.605151388889" missingItemsLimit="0" createdVersion="1" refreshedVersion="4" recordCount="36">
  <cacheSource type="worksheet">
    <worksheetSource name="InputQueryTable_16169_18"/>
  </cacheSource>
  <cacheFields count="4">
    <cacheField name="DataSetVersionID" numFmtId="0">
      <sharedItems containsSemiMixedTypes="0" containsString="0" containsNumber="1" containsInteger="1" minValue="418444" maxValue="418444"/>
    </cacheField>
    <cacheField name="State" numFmtId="0">
      <sharedItems count="9">
        <s v="Total"/>
        <s v="Vic"/>
        <s v="Tas"/>
        <s v="ACT"/>
        <s v="NSW"/>
        <s v="NT"/>
        <s v="Qld"/>
        <s v="SA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-900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r:id="rId1" refreshedBy="Anthony Nichols" refreshedDate="42096.605154166667" missingItemsLimit="0" createdVersion="1" refreshedVersion="4" recordCount="36">
  <cacheSource type="worksheet">
    <worksheetSource name="InputQueryTable_16170_19"/>
  </cacheSource>
  <cacheFields count="4">
    <cacheField name="DataSetVersionID" numFmtId="0">
      <sharedItems containsSemiMixedTypes="0" containsString="0" containsNumber="1" containsInteger="1" minValue="418445" maxValue="418445"/>
    </cacheField>
    <cacheField name="State" numFmtId="0">
      <sharedItems count="9">
        <s v="NT"/>
        <s v="Tas"/>
        <s v="ACT"/>
        <s v="SA"/>
        <s v="WA"/>
        <s v="Qld"/>
        <s v="NSW"/>
        <s v="Vic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179000" maxValue="3750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r:id="rId1" refreshedBy="Anthony Nichols" refreshedDate="42096.605156712962" missingItemsLimit="0" createdVersion="1" refreshedVersion="4" recordCount="36">
  <cacheSource type="worksheet">
    <worksheetSource name="InputQueryTable_16171_20"/>
  </cacheSource>
  <cacheFields count="4">
    <cacheField name="DataSetVersionID" numFmtId="0">
      <sharedItems containsSemiMixedTypes="0" containsString="0" containsNumber="1" containsInteger="1" minValue="418446" maxValue="418446"/>
    </cacheField>
    <cacheField name="State" numFmtId="0">
      <sharedItems count="9">
        <s v="ACT"/>
        <s v="NT"/>
        <s v="Tas"/>
        <s v="SA"/>
        <s v="WA"/>
        <s v="Vic"/>
        <s v="NSW"/>
        <s v="Qld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461699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r:id="rId1" refreshedBy="Anthony Nichols" refreshedDate="42096.605159259256" missingItemsLimit="0" createdVersion="1" refreshedVersion="4" recordCount="36">
  <cacheSource type="worksheet">
    <worksheetSource name="InputQueryTable_16172_21"/>
  </cacheSource>
  <cacheFields count="4">
    <cacheField name="DataSetVersionID" numFmtId="0">
      <sharedItems containsSemiMixedTypes="0" containsString="0" containsNumber="1" containsInteger="1" minValue="418447" maxValue="418447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12502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r:id="rId1" refreshedBy="Anthony Nichols" refreshedDate="42096.605161921296" missingItemsLimit="0" createdVersion="1" refreshedVersion="4" recordCount="36">
  <cacheSource type="worksheet">
    <worksheetSource name="InputQueryTable_16173_22"/>
  </cacheSource>
  <cacheFields count="4">
    <cacheField name="DataSetVersionID" numFmtId="0">
      <sharedItems containsSemiMixedTypes="0" containsString="0" containsNumber="1" containsInteger="1" minValue="418448" maxValue="418448"/>
    </cacheField>
    <cacheField name="State" numFmtId="0">
      <sharedItems count="9">
        <s v="ACT"/>
        <s v="NT"/>
        <s v="Tas"/>
        <s v="Vic"/>
        <s v="WA"/>
        <s v="Qld"/>
        <s v="SA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24000" maxValue="215346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r:id="rId1" refreshedBy="Anthony Nichols" refreshedDate="42096.60516446759" missingItemsLimit="0" createdVersion="1" refreshedVersion="4" recordCount="36">
  <cacheSource type="worksheet">
    <worksheetSource name="InputQueryTable_16174_23"/>
  </cacheSource>
  <cacheFields count="4">
    <cacheField name="DataSetVersionID" numFmtId="0">
      <sharedItems containsSemiMixedTypes="0" containsString="0" containsNumber="1" containsInteger="1" minValue="418449" maxValue="418449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338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r:id="rId1" refreshedBy="Anthony Nichols" refreshedDate="42096.60516712963" missingItemsLimit="0" createdVersion="1" refreshedVersion="4" recordCount="36">
  <cacheSource type="worksheet">
    <worksheetSource name="InputQueryTable_16175_24"/>
  </cacheSource>
  <cacheFields count="4">
    <cacheField name="DataSetVersionID" numFmtId="0">
      <sharedItems containsSemiMixedTypes="0" containsString="0" containsNumber="1" containsInteger="1" minValue="418450" maxValue="418450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13957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r:id="rId1" refreshedBy="Anthony Nichols" refreshedDate="42096.60516875" missingItemsLimit="0" createdVersion="1" refreshedVersion="4" recordCount="36">
  <cacheSource type="worksheet">
    <worksheetSource name="InputQueryTable_16177_25"/>
  </cacheSource>
  <cacheFields count="4">
    <cacheField name="DataSetVersionID" numFmtId="0">
      <sharedItems containsSemiMixedTypes="0" containsString="0" containsNumber="1" containsInteger="1" minValue="418451" maxValue="418451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103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r:id="rId1" refreshedBy="Anthony Nichols" refreshedDate="42096.605171527779" missingItemsLimit="0" createdVersion="1" refreshedVersion="4" recordCount="36">
  <cacheSource type="worksheet">
    <worksheetSource name="InputQueryTable_16258_26"/>
  </cacheSource>
  <cacheFields count="4">
    <cacheField name="DataSetVersionID" numFmtId="0">
      <sharedItems containsSemiMixedTypes="0" containsString="0" containsNumber="1" containsInteger="1" minValue="430884" maxValue="430884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26668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r:id="rId1" refreshedBy="Anthony Nichols" refreshedDate="42096.605174189812" missingItemsLimit="0" createdVersion="1" refreshedVersion="4" recordCount="36">
  <cacheSource type="worksheet">
    <worksheetSource name="InputQueryTable_16259_27"/>
  </cacheSource>
  <cacheFields count="4">
    <cacheField name="DataSetVersionID" numFmtId="0">
      <sharedItems containsSemiMixedTypes="0" containsString="0" containsNumber="1" containsInteger="1" minValue="418453" maxValue="418453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23835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5.xml><?xml version="1.0" encoding="utf-8"?>
<pivotCacheDefinition xmlns="http://schemas.openxmlformats.org/spreadsheetml/2006/main" xmlns:r="http://schemas.openxmlformats.org/officeDocument/2006/relationships" r:id="rId1" refreshedBy="Anthony Nichols" refreshedDate="42096.605176851852" missingItemsLimit="0" createdVersion="1" refreshedVersion="4" recordCount="36">
  <cacheSource type="worksheet">
    <worksheetSource name="InputQueryTable_17569_28"/>
  </cacheSource>
  <cacheFields count="4">
    <cacheField name="DataSetVersionID" numFmtId="0">
      <sharedItems containsSemiMixedTypes="0" containsString="0" containsNumber="1" containsInteger="1" minValue="418454" maxValue="418454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372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6.xml><?xml version="1.0" encoding="utf-8"?>
<pivotCacheDefinition xmlns="http://schemas.openxmlformats.org/spreadsheetml/2006/main" xmlns:r="http://schemas.openxmlformats.org/officeDocument/2006/relationships" r:id="rId1" refreshedBy="Anthony Nichols" refreshedDate="42096.605179282407" missingItemsLimit="0" createdVersion="1" refreshedVersion="4" recordCount="36">
  <cacheSource type="worksheet">
    <worksheetSource name="InputQueryTable_16179_29"/>
  </cacheSource>
  <cacheFields count="4">
    <cacheField name="DataSetVersionID" numFmtId="0">
      <sharedItems containsSemiMixedTypes="0" containsString="0" containsNumber="1" containsInteger="1" minValue="418455" maxValue="418455"/>
    </cacheField>
    <cacheField name="State" numFmtId="0">
      <sharedItems count="9">
        <s v="ACT"/>
        <s v="NSW"/>
        <s v="NT"/>
        <s v="Qld"/>
        <s v="SA"/>
        <s v="Tas"/>
        <s v="Vic"/>
        <s v="WA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16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7.xml><?xml version="1.0" encoding="utf-8"?>
<pivotCacheDefinition xmlns="http://schemas.openxmlformats.org/spreadsheetml/2006/main" xmlns:r="http://schemas.openxmlformats.org/officeDocument/2006/relationships" r:id="rId1" refreshedBy="Anthony Nichols" refreshedDate="42096.605181944447" missingItemsLimit="0" createdVersion="1" refreshedVersion="4" recordCount="36">
  <cacheSource type="worksheet">
    <worksheetSource name="InputQueryTable_16180_30"/>
  </cacheSource>
  <cacheFields count="4">
    <cacheField name="DataSetVersionID" numFmtId="0">
      <sharedItems containsSemiMixedTypes="0" containsString="0" containsNumber="1" containsInteger="1" minValue="418456" maxValue="418456"/>
    </cacheField>
    <cacheField name="State" numFmtId="0">
      <sharedItems count="9">
        <s v="ACT"/>
        <s v="NT"/>
        <s v="Vic"/>
        <s v="WA"/>
        <s v="NSW"/>
        <s v="Qld"/>
        <s v="SA"/>
        <s v="Tas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11849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8.xml><?xml version="1.0" encoding="utf-8"?>
<pivotCacheDefinition xmlns="http://schemas.openxmlformats.org/spreadsheetml/2006/main" xmlns:r="http://schemas.openxmlformats.org/officeDocument/2006/relationships" r:id="rId1" refreshedBy="Anthony Nichols" refreshedDate="42096.605184490742" missingItemsLimit="0" createdVersion="1" refreshedVersion="4" recordCount="36">
  <cacheSource type="worksheet">
    <worksheetSource name="InputQueryTable_16181_31"/>
  </cacheSource>
  <cacheFields count="4">
    <cacheField name="DataSetVersionID" numFmtId="0">
      <sharedItems containsSemiMixedTypes="0" containsString="0" containsNumber="1" containsInteger="1" minValue="418457" maxValue="418457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5395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9.xml><?xml version="1.0" encoding="utf-8"?>
<pivotCacheDefinition xmlns="http://schemas.openxmlformats.org/spreadsheetml/2006/main" xmlns:r="http://schemas.openxmlformats.org/officeDocument/2006/relationships" r:id="rId1" refreshedBy="Anthony Nichols" refreshedDate="42096.605187152774" missingItemsLimit="0" createdVersion="1" refreshedVersion="4" recordCount="36">
  <cacheSource type="worksheet">
    <worksheetSource name="InputQueryTable_16182_32"/>
  </cacheSource>
  <cacheFields count="4">
    <cacheField name="DataSetVersionID" numFmtId="0">
      <sharedItems containsSemiMixedTypes="0" containsString="0" containsNumber="1" containsInteger="1" minValue="418458" maxValue="418458"/>
    </cacheField>
    <cacheField name="State" numFmtId="0">
      <sharedItems count="9">
        <s v="ACT"/>
        <s v="Tas"/>
        <s v="WA"/>
        <s v="NT"/>
        <s v="SA"/>
        <s v="Qld"/>
        <s v="Vic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554000" maxValue="83068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0.xml><?xml version="1.0" encoding="utf-8"?>
<pivotCacheDefinition xmlns="http://schemas.openxmlformats.org/spreadsheetml/2006/main" xmlns:r="http://schemas.openxmlformats.org/officeDocument/2006/relationships" r:id="rId1" refreshedBy="Anthony Nichols" refreshedDate="42096.605189699076" missingItemsLimit="0" createdVersion="1" refreshedVersion="4" recordCount="36">
  <cacheSource type="worksheet">
    <worksheetSource name="InputQueryTable_16183_33"/>
  </cacheSource>
  <cacheFields count="4">
    <cacheField name="DataSetVersionID" numFmtId="0">
      <sharedItems containsSemiMixedTypes="0" containsString="0" containsNumber="1" containsInteger="1" minValue="418459" maxValue="418459"/>
    </cacheField>
    <cacheField name="State" numFmtId="0">
      <sharedItems count="9">
        <s v="NT"/>
        <s v="SA"/>
        <s v="NSW"/>
        <s v="ACT"/>
        <s v="Vic"/>
        <s v="Qld"/>
        <s v="WA"/>
        <s v="Tas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3200000" maxValue="88557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1.xml><?xml version="1.0" encoding="utf-8"?>
<pivotCacheDefinition xmlns="http://schemas.openxmlformats.org/spreadsheetml/2006/main" xmlns:r="http://schemas.openxmlformats.org/officeDocument/2006/relationships" r:id="rId1" refreshedBy="Anthony Nichols" refreshedDate="42096.605191898147" missingItemsLimit="0" createdVersion="1" refreshedVersion="4" recordCount="36">
  <cacheSource type="worksheet">
    <worksheetSource name="InputQueryTable_16187_34"/>
  </cacheSource>
  <cacheFields count="4">
    <cacheField name="DataSetVersionID" numFmtId="0">
      <sharedItems containsSemiMixedTypes="0" containsString="0" containsNumber="1" containsInteger="1" minValue="418460" maxValue="418460"/>
    </cacheField>
    <cacheField name="State" numFmtId="0">
      <sharedItems count="9">
        <s v="ACT"/>
        <s v="NT"/>
        <s v="Tas"/>
        <s v="SA"/>
        <s v="WA"/>
        <s v="Qld"/>
        <s v="Vic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1425000" maxValue="8680015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2.xml><?xml version="1.0" encoding="utf-8"?>
<pivotCacheDefinition xmlns="http://schemas.openxmlformats.org/spreadsheetml/2006/main" xmlns:r="http://schemas.openxmlformats.org/officeDocument/2006/relationships" r:id="rId1" refreshedBy="Anthony Nichols" refreshedDate="42096.60519386574" missingItemsLimit="0" createdVersion="1" refreshedVersion="4" recordCount="36">
  <cacheSource type="worksheet">
    <worksheetSource name="InputQueryTable_16188_35"/>
  </cacheSource>
  <cacheFields count="4">
    <cacheField name="DataSetVersionID" numFmtId="0">
      <sharedItems containsSemiMixedTypes="0" containsString="0" containsNumber="1" containsInteger="1" minValue="418461" maxValue="418461"/>
    </cacheField>
    <cacheField name="State" numFmtId="0">
      <sharedItems count="9">
        <s v="ACT"/>
        <s v="Tas"/>
        <s v="SA"/>
        <s v="Vic"/>
        <s v="WA"/>
        <s v="NT"/>
        <s v="NSW"/>
        <s v="Qld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200000" maxValue="2433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3.xml><?xml version="1.0" encoding="utf-8"?>
<pivotCacheDefinition xmlns="http://schemas.openxmlformats.org/spreadsheetml/2006/main" xmlns:r="http://schemas.openxmlformats.org/officeDocument/2006/relationships" r:id="rId1" refreshedBy="Anthony Nichols" refreshedDate="42096.60519652778" missingItemsLimit="0" createdVersion="1" refreshedVersion="4" recordCount="36">
  <cacheSource type="worksheet">
    <worksheetSource name="InputQueryTable_16189_36"/>
  </cacheSource>
  <cacheFields count="4">
    <cacheField name="DataSetVersionID" numFmtId="0">
      <sharedItems containsSemiMixedTypes="0" containsString="0" containsNumber="1" containsInteger="1" minValue="418462" maxValue="418462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106144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4.xml><?xml version="1.0" encoding="utf-8"?>
<pivotCacheDefinition xmlns="http://schemas.openxmlformats.org/spreadsheetml/2006/main" xmlns:r="http://schemas.openxmlformats.org/officeDocument/2006/relationships" r:id="rId1" refreshedBy="Anthony Nichols" refreshedDate="42096.605199074074" missingItemsLimit="0" createdVersion="1" refreshedVersion="4" recordCount="36">
  <cacheSource type="worksheet">
    <worksheetSource name="InputQueryTable_16190_37"/>
  </cacheSource>
  <cacheFields count="4">
    <cacheField name="DataSetVersionID" numFmtId="0">
      <sharedItems containsSemiMixedTypes="0" containsString="0" containsNumber="1" containsInteger="1" minValue="418469" maxValue="418469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155407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5.xml><?xml version="1.0" encoding="utf-8"?>
<pivotCacheDefinition xmlns="http://schemas.openxmlformats.org/spreadsheetml/2006/main" xmlns:r="http://schemas.openxmlformats.org/officeDocument/2006/relationships" r:id="rId1" refreshedBy="Anthony Nichols" refreshedDate="42096.605201851853" missingItemsLimit="0" createdVersion="1" refreshedVersion="4" recordCount="36">
  <cacheSource type="worksheet">
    <worksheetSource name="InputQueryTable_16191_38"/>
  </cacheSource>
  <cacheFields count="4">
    <cacheField name="DataSetVersionID" numFmtId="0">
      <sharedItems containsSemiMixedTypes="0" containsString="0" containsNumber="1" containsInteger="1" minValue="418470" maxValue="418470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50604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6.xml><?xml version="1.0" encoding="utf-8"?>
<pivotCacheDefinition xmlns="http://schemas.openxmlformats.org/spreadsheetml/2006/main" xmlns:r="http://schemas.openxmlformats.org/officeDocument/2006/relationships" r:id="rId1" refreshedBy="Anthony Nichols" refreshedDate="42096.605204513886" missingItemsLimit="0" createdVersion="1" refreshedVersion="4" recordCount="36">
  <cacheSource type="worksheet">
    <worksheetSource name="InputQueryTable_16192_39"/>
  </cacheSource>
  <cacheFields count="4">
    <cacheField name="DataSetVersionID" numFmtId="0">
      <sharedItems containsSemiMixedTypes="0" containsString="0" containsNumber="1" containsInteger="1" minValue="418471" maxValue="418471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148479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7.xml><?xml version="1.0" encoding="utf-8"?>
<pivotCacheDefinition xmlns="http://schemas.openxmlformats.org/spreadsheetml/2006/main" xmlns:r="http://schemas.openxmlformats.org/officeDocument/2006/relationships" r:id="rId1" refreshedBy="Anthony Nichols" refreshedDate="42096.605207060187" missingItemsLimit="0" createdVersion="1" refreshedVersion="4" recordCount="36">
  <cacheSource type="worksheet">
    <worksheetSource name="InputQueryTable_16193_40"/>
  </cacheSource>
  <cacheFields count="4">
    <cacheField name="DataSetVersionID" numFmtId="0">
      <sharedItems containsSemiMixedTypes="0" containsString="0" containsNumber="1" containsInteger="1" minValue="418472" maxValue="418472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17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8.xml><?xml version="1.0" encoding="utf-8"?>
<pivotCacheDefinition xmlns="http://schemas.openxmlformats.org/spreadsheetml/2006/main" xmlns:r="http://schemas.openxmlformats.org/officeDocument/2006/relationships" r:id="rId1" refreshedBy="Anthony Nichols" refreshedDate="42096.60520972222" missingItemsLimit="0" createdVersion="1" refreshedVersion="4" recordCount="36">
  <cacheSource type="worksheet">
    <worksheetSource name="InputQueryTable_16194_41"/>
  </cacheSource>
  <cacheFields count="4">
    <cacheField name="DataSetVersionID" numFmtId="0">
      <sharedItems containsSemiMixedTypes="0" containsString="0" containsNumber="1" containsInteger="1" minValue="418473" maxValue="418473"/>
    </cacheField>
    <cacheField name="State" numFmtId="0">
      <sharedItems count="9">
        <s v="NT"/>
        <s v="ACT"/>
        <s v="Tas"/>
        <s v="SA"/>
        <s v="WA"/>
        <s v="Qld"/>
        <s v="Vic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minValue="124744531.62607899" maxValue="13841207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9.xml><?xml version="1.0" encoding="utf-8"?>
<pivotCacheDefinition xmlns="http://schemas.openxmlformats.org/spreadsheetml/2006/main" xmlns:r="http://schemas.openxmlformats.org/officeDocument/2006/relationships" r:id="rId1" refreshedBy="Anthony Nichols" refreshedDate="42096.605212268521" missingItemsLimit="0" createdVersion="1" refreshedVersion="4" recordCount="36">
  <cacheSource type="worksheet">
    <worksheetSource name="InputQueryTable_16196_42"/>
  </cacheSource>
  <cacheFields count="4">
    <cacheField name="DataSetVersionID" numFmtId="0">
      <sharedItems containsSemiMixedTypes="0" containsString="0" containsNumber="1" containsInteger="1" minValue="418474" maxValue="418474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139013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0.xml><?xml version="1.0" encoding="utf-8"?>
<pivotCacheDefinition xmlns="http://schemas.openxmlformats.org/spreadsheetml/2006/main" xmlns:r="http://schemas.openxmlformats.org/officeDocument/2006/relationships" r:id="rId1" refreshedBy="Anthony Nichols" refreshedDate="42096.605214814816" missingItemsLimit="0" createdVersion="1" refreshedVersion="4" recordCount="36">
  <cacheSource type="worksheet">
    <worksheetSource name="InputQueryTable_16197_43"/>
  </cacheSource>
  <cacheFields count="4">
    <cacheField name="DataSetVersionID" numFmtId="0">
      <sharedItems containsSemiMixedTypes="0" containsString="0" containsNumber="1" containsInteger="1" minValue="418475" maxValue="418475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106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1.xml><?xml version="1.0" encoding="utf-8"?>
<pivotCacheDefinition xmlns="http://schemas.openxmlformats.org/spreadsheetml/2006/main" xmlns:r="http://schemas.openxmlformats.org/officeDocument/2006/relationships" r:id="rId1" refreshedBy="Anthony Nichols" refreshedDate="42096.605216435186" missingItemsLimit="0" createdVersion="1" refreshedVersion="4" recordCount="36">
  <cacheSource type="worksheet">
    <worksheetSource name="InputQueryTable_17570_44"/>
  </cacheSource>
  <cacheFields count="4">
    <cacheField name="DataSetVersionID" numFmtId="0">
      <sharedItems containsSemiMixedTypes="0" containsString="0" containsNumber="1" containsInteger="1" minValue="418476" maxValue="418476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173869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2.xml><?xml version="1.0" encoding="utf-8"?>
<pivotCacheDefinition xmlns="http://schemas.openxmlformats.org/spreadsheetml/2006/main" xmlns:r="http://schemas.openxmlformats.org/officeDocument/2006/relationships" r:id="rId1" refreshedBy="Anthony Nichols" refreshedDate="42096.605219097219" missingItemsLimit="0" createdVersion="1" refreshedVersion="4" recordCount="36">
  <cacheSource type="worksheet">
    <worksheetSource name="InputQueryTable_17571_45"/>
  </cacheSource>
  <cacheFields count="4">
    <cacheField name="DataSetVersionID" numFmtId="0">
      <sharedItems containsSemiMixedTypes="0" containsString="0" containsNumber="1" containsInteger="1" minValue="418477" maxValue="418477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4668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3.xml><?xml version="1.0" encoding="utf-8"?>
<pivotCacheDefinition xmlns="http://schemas.openxmlformats.org/spreadsheetml/2006/main" xmlns:r="http://schemas.openxmlformats.org/officeDocument/2006/relationships" r:id="rId1" refreshedBy="Anthony Nichols" refreshedDate="42096.60522164352" missingItemsLimit="0" createdVersion="1" refreshedVersion="4" recordCount="36">
  <cacheSource type="worksheet">
    <worksheetSource name="InputQueryTable_16199_46"/>
  </cacheSource>
  <cacheFields count="4">
    <cacheField name="DataSetVersionID" numFmtId="0">
      <sharedItems containsSemiMixedTypes="0" containsString="0" containsNumber="1" containsInteger="1" minValue="418479" maxValue="418479"/>
    </cacheField>
    <cacheField name="State" numFmtId="0">
      <sharedItems count="9">
        <s v="ACT"/>
        <s v="Vic"/>
        <s v="Tas"/>
        <s v="NSW"/>
        <s v="SA"/>
        <s v="NT"/>
        <s v="WA"/>
        <s v="Qld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minValue="0" maxValue="93803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4.xml><?xml version="1.0" encoding="utf-8"?>
<pivotCacheDefinition xmlns="http://schemas.openxmlformats.org/spreadsheetml/2006/main" xmlns:r="http://schemas.openxmlformats.org/officeDocument/2006/relationships" r:id="rId1" refreshedBy="Anthony Nichols" refreshedDate="42096.605224421299" missingItemsLimit="0" createdVersion="1" refreshedVersion="4" recordCount="36">
  <cacheSource type="worksheet">
    <worksheetSource name="InputQueryTable_16200_47"/>
  </cacheSource>
  <cacheFields count="4">
    <cacheField name="DataSetVersionID" numFmtId="0">
      <sharedItems containsSemiMixedTypes="0" containsString="0" containsNumber="1" containsInteger="1" minValue="418480" maxValue="418480"/>
    </cacheField>
    <cacheField name="State" numFmtId="0">
      <sharedItems count="9">
        <s v="ACT"/>
        <s v="Tas"/>
        <s v="Vic"/>
        <s v="SA"/>
        <s v="NSW"/>
        <s v="Qld"/>
        <s v="WA"/>
        <s v="NT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2226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5.xml><?xml version="1.0" encoding="utf-8"?>
<pivotCacheDefinition xmlns="http://schemas.openxmlformats.org/spreadsheetml/2006/main" xmlns:r="http://schemas.openxmlformats.org/officeDocument/2006/relationships" r:id="rId1" refreshedBy="Anthony Nichols" refreshedDate="42096.605227083332" missingItemsLimit="0" createdVersion="1" refreshedVersion="4" recordCount="36">
  <cacheSource type="worksheet">
    <worksheetSource name="InputQueryTable_16202_48"/>
  </cacheSource>
  <cacheFields count="4">
    <cacheField name="DataSetVersionID" numFmtId="0">
      <sharedItems containsSemiMixedTypes="0" containsString="0" containsNumber="1" containsInteger="1" minValue="418481" maxValue="418481"/>
    </cacheField>
    <cacheField name="State" numFmtId="0">
      <sharedItems count="9">
        <s v="ACT"/>
        <s v="Tas"/>
        <s v="NT"/>
        <s v="SA"/>
        <s v="Qld"/>
        <s v="WA"/>
        <s v="Vic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30000" maxValue="21328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6.xml><?xml version="1.0" encoding="utf-8"?>
<pivotCacheDefinition xmlns="http://schemas.openxmlformats.org/spreadsheetml/2006/main" xmlns:r="http://schemas.openxmlformats.org/officeDocument/2006/relationships" r:id="rId1" refreshedBy="Anthony Nichols" refreshedDate="42096.605229629633" missingItemsLimit="0" createdVersion="1" refreshedVersion="4" recordCount="36">
  <cacheSource type="worksheet">
    <worksheetSource name="InputQueryTable_16203_49"/>
  </cacheSource>
  <cacheFields count="4">
    <cacheField name="DataSetVersionID" numFmtId="0">
      <sharedItems containsSemiMixedTypes="0" containsString="0" containsNumber="1" containsInteger="1" minValue="418482" maxValue="418482"/>
    </cacheField>
    <cacheField name="State" numFmtId="0">
      <sharedItems count="9">
        <s v="NT"/>
        <s v="ACT"/>
        <s v="Tas"/>
        <s v="SA"/>
        <s v="WA"/>
        <s v="Qld"/>
        <s v="Vic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minValue="10927759.425658301" maxValue="133385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7.xml><?xml version="1.0" encoding="utf-8"?>
<pivotCacheDefinition xmlns="http://schemas.openxmlformats.org/spreadsheetml/2006/main" xmlns:r="http://schemas.openxmlformats.org/officeDocument/2006/relationships" r:id="rId1" refreshedBy="Anthony Nichols" refreshedDate="42096.605232175927" missingItemsLimit="0" createdVersion="1" refreshedVersion="4" recordCount="36">
  <cacheSource type="worksheet">
    <worksheetSource name="InputQueryTable_16205_50"/>
  </cacheSource>
  <cacheFields count="4">
    <cacheField name="DataSetVersionID" numFmtId="0">
      <sharedItems containsSemiMixedTypes="0" containsString="0" containsNumber="1" containsInteger="1" minValue="418483" maxValue="418483"/>
    </cacheField>
    <cacheField name="State" numFmtId="0">
      <sharedItems count="9">
        <s v="NT"/>
        <s v="ACT"/>
        <s v="Tas"/>
        <s v="SA"/>
        <s v="WA"/>
        <s v="Qld"/>
        <s v="Vic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minValue="12692572.253667001" maxValue="1282683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8.xml><?xml version="1.0" encoding="utf-8"?>
<pivotCacheDefinition xmlns="http://schemas.openxmlformats.org/spreadsheetml/2006/main" xmlns:r="http://schemas.openxmlformats.org/officeDocument/2006/relationships" r:id="rId1" refreshedBy="Anthony Nichols" refreshedDate="42096.60523483796" missingItemsLimit="0" createdVersion="1" refreshedVersion="4" recordCount="36">
  <cacheSource type="worksheet">
    <worksheetSource name="InputQueryTable_16207_51"/>
  </cacheSource>
  <cacheFields count="4">
    <cacheField name="DataSetVersionID" numFmtId="0">
      <sharedItems containsSemiMixedTypes="0" containsString="0" containsNumber="1" containsInteger="1" minValue="418484" maxValue="418484"/>
    </cacheField>
    <cacheField name="State" numFmtId="0">
      <sharedItems count="9">
        <s v="NT"/>
        <s v="ACT"/>
        <s v="Tas"/>
        <s v="SA"/>
        <s v="WA"/>
        <s v="Vic"/>
        <s v="Qld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-16980000" maxValue="1293999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9.xml><?xml version="1.0" encoding="utf-8"?>
<pivotCacheDefinition xmlns="http://schemas.openxmlformats.org/spreadsheetml/2006/main" xmlns:r="http://schemas.openxmlformats.org/officeDocument/2006/relationships" r:id="rId1" refreshedBy="Anthony Nichols" refreshedDate="42096.605237384261" missingItemsLimit="0" createdVersion="1" refreshedVersion="4" recordCount="36">
  <cacheSource type="worksheet">
    <worksheetSource name="InputQueryTable_16208_52"/>
  </cacheSource>
  <cacheFields count="4">
    <cacheField name="DataSetVersionID" numFmtId="0">
      <sharedItems containsSemiMixedTypes="0" containsString="0" containsNumber="1" containsInteger="1" minValue="418485" maxValue="418485"/>
    </cacheField>
    <cacheField name="State" numFmtId="0">
      <sharedItems count="9">
        <s v="NT"/>
        <s v="ACT"/>
        <s v="Tas"/>
        <s v="WA"/>
        <s v="SA"/>
        <s v="Qld"/>
        <s v="Vic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1181000" maxValue="27968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0.xml><?xml version="1.0" encoding="utf-8"?>
<pivotCacheDefinition xmlns="http://schemas.openxmlformats.org/spreadsheetml/2006/main" xmlns:r="http://schemas.openxmlformats.org/officeDocument/2006/relationships" r:id="rId1" refreshedBy="Anthony Nichols" refreshedDate="42096.605238773147" missingItemsLimit="0" createdVersion="1" refreshedVersion="4" recordCount="36">
  <cacheSource type="worksheet">
    <worksheetSource name="InputQueryTable_17887_53"/>
  </cacheSource>
  <cacheFields count="4">
    <cacheField name="DataSetVersionID" numFmtId="0">
      <sharedItems containsSemiMixedTypes="0" containsString="0" containsNumber="1" containsInteger="1" minValue="426908" maxValue="426908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535593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1.xml><?xml version="1.0" encoding="utf-8"?>
<pivotCacheDefinition xmlns="http://schemas.openxmlformats.org/spreadsheetml/2006/main" xmlns:r="http://schemas.openxmlformats.org/officeDocument/2006/relationships" r:id="rId1" refreshedBy="Anthony Nichols" refreshedDate="42096.605241319441" missingItemsLimit="0" createdVersion="1" refreshedVersion="4" recordCount="36">
  <cacheSource type="worksheet">
    <worksheetSource name="InputQueryTable_17888_54"/>
  </cacheSource>
  <cacheFields count="4">
    <cacheField name="DataSetVersionID" numFmtId="0">
      <sharedItems containsSemiMixedTypes="0" containsString="0" containsNumber="1" containsInteger="1" minValue="426909" maxValue="426909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83848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2.xml><?xml version="1.0" encoding="utf-8"?>
<pivotCacheDefinition xmlns="http://schemas.openxmlformats.org/spreadsheetml/2006/main" xmlns:r="http://schemas.openxmlformats.org/officeDocument/2006/relationships" r:id="rId1" refreshedBy="Anthony Nichols" refreshedDate="42096.60524409722" missingItemsLimit="0" createdVersion="1" refreshedVersion="4" recordCount="36">
  <cacheSource type="worksheet">
    <worksheetSource name="InputQueryTable_17889_55"/>
  </cacheSource>
  <cacheFields count="4">
    <cacheField name="DataSetVersionID" numFmtId="0">
      <sharedItems containsSemiMixedTypes="0" containsString="0" containsNumber="1" containsInteger="1" minValue="426910" maxValue="426910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91518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3.xml><?xml version="1.0" encoding="utf-8"?>
<pivotCacheDefinition xmlns="http://schemas.openxmlformats.org/spreadsheetml/2006/main" xmlns:r="http://schemas.openxmlformats.org/officeDocument/2006/relationships" r:id="rId1" refreshedBy="Anthony Nichols" refreshedDate="42096.60524675926" missingItemsLimit="0" createdVersion="1" refreshedVersion="4" recordCount="36">
  <cacheSource type="worksheet">
    <worksheetSource name="InputQueryTable_16213_56"/>
  </cacheSource>
  <cacheFields count="4">
    <cacheField name="DataSetVersionID" numFmtId="0">
      <sharedItems containsSemiMixedTypes="0" containsString="0" containsNumber="1" containsInteger="1" minValue="418486" maxValue="418486"/>
    </cacheField>
    <cacheField name="State" numFmtId="0">
      <sharedItems count="9">
        <s v="ACT"/>
        <s v="Tas"/>
        <s v="Vic"/>
        <s v="NSW"/>
        <s v="Qld"/>
        <s v="WA"/>
        <s v="SA"/>
        <s v="NT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79617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4.xml><?xml version="1.0" encoding="utf-8"?>
<pivotCacheDefinition xmlns="http://schemas.openxmlformats.org/spreadsheetml/2006/main" xmlns:r="http://schemas.openxmlformats.org/officeDocument/2006/relationships" r:id="rId1" refreshedBy="Anthony Nichols" refreshedDate="42096.605249421293" missingItemsLimit="0" createdVersion="1" refreshedVersion="4" recordCount="36">
  <cacheSource type="worksheet">
    <worksheetSource name="InputQueryTable_16214_57"/>
  </cacheSource>
  <cacheFields count="4">
    <cacheField name="DataSetVersionID" numFmtId="0">
      <sharedItems containsSemiMixedTypes="0" containsString="0" containsNumber="1" containsInteger="1" minValue="418487" maxValue="418487"/>
    </cacheField>
    <cacheField name="State" numFmtId="0">
      <sharedItems count="9">
        <s v="ACT"/>
        <s v="Tas"/>
        <s v="NT"/>
        <s v="SA"/>
        <s v="WA"/>
        <s v="Vic"/>
        <s v="Qld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2336000" maxValue="156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5.xml><?xml version="1.0" encoding="utf-8"?>
<pivotCacheDefinition xmlns="http://schemas.openxmlformats.org/spreadsheetml/2006/main" xmlns:r="http://schemas.openxmlformats.org/officeDocument/2006/relationships" r:id="rId1" refreshedBy="Anthony Nichols" refreshedDate="42096.605251851855" missingItemsLimit="0" createdVersion="1" refreshedVersion="4" recordCount="36">
  <cacheSource type="worksheet">
    <worksheetSource name="InputQueryTable_17572_58"/>
  </cacheSource>
  <cacheFields count="4">
    <cacheField name="DataSetVersionID" numFmtId="0">
      <sharedItems containsSemiMixedTypes="0" containsString="0" containsNumber="1" containsInteger="1" minValue="418488" maxValue="418488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3196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6.xml><?xml version="1.0" encoding="utf-8"?>
<pivotCacheDefinition xmlns="http://schemas.openxmlformats.org/spreadsheetml/2006/main" xmlns:r="http://schemas.openxmlformats.org/officeDocument/2006/relationships" r:id="rId1" refreshedBy="Anthony Nichols" refreshedDate="42096.60525439815" missingItemsLimit="0" createdVersion="1" refreshedVersion="4" recordCount="36">
  <cacheSource type="worksheet">
    <worksheetSource name="InputQueryTable_16216_59"/>
  </cacheSource>
  <cacheFields count="4">
    <cacheField name="DataSetVersionID" numFmtId="0">
      <sharedItems containsSemiMixedTypes="0" containsString="0" containsNumber="1" containsInteger="1" minValue="418489" maxValue="418489"/>
    </cacheField>
    <cacheField name="State" numFmtId="0">
      <sharedItems count="9">
        <s v="ACT"/>
        <s v="NT"/>
        <s v="Qld"/>
        <s v="Tas"/>
        <s v="Vic"/>
        <s v="WA"/>
        <s v="SA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1421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7.xml><?xml version="1.0" encoding="utf-8"?>
<pivotCacheDefinition xmlns="http://schemas.openxmlformats.org/spreadsheetml/2006/main" xmlns:r="http://schemas.openxmlformats.org/officeDocument/2006/relationships" r:id="rId1" refreshedBy="Anthony Nichols" refreshedDate="42096.605256365743" missingItemsLimit="0" createdVersion="1" refreshedVersion="4" recordCount="36">
  <cacheSource type="worksheet">
    <worksheetSource name="InputQueryTable_16217_60"/>
  </cacheSource>
  <cacheFields count="4">
    <cacheField name="DataSetVersionID" numFmtId="0">
      <sharedItems containsSemiMixedTypes="0" containsString="0" containsNumber="1" containsInteger="1" minValue="418490" maxValue="418490"/>
    </cacheField>
    <cacheField name="State" numFmtId="0">
      <sharedItems count="9">
        <s v="ACT"/>
        <s v="NT"/>
        <s v="SA"/>
        <s v="Tas"/>
        <s v="Vic"/>
        <s v="Qld"/>
        <s v="NSW"/>
        <s v="WA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154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8.xml><?xml version="1.0" encoding="utf-8"?>
<pivotCacheDefinition xmlns="http://schemas.openxmlformats.org/spreadsheetml/2006/main" xmlns:r="http://schemas.openxmlformats.org/officeDocument/2006/relationships" r:id="rId1" refreshedBy="Anthony Nichols" refreshedDate="42096.605258912037" missingItemsLimit="0" createdVersion="1" refreshedVersion="4" recordCount="36">
  <cacheSource type="worksheet">
    <worksheetSource name="InputQueryTable_16218_61"/>
  </cacheSource>
  <cacheFields count="4">
    <cacheField name="DataSetVersionID" numFmtId="0">
      <sharedItems containsSemiMixedTypes="0" containsString="0" containsNumber="1" containsInteger="1" minValue="418491" maxValue="418491"/>
    </cacheField>
    <cacheField name="State" numFmtId="0">
      <sharedItems count="9">
        <s v="Vic"/>
        <s v="ACT"/>
        <s v="NSW"/>
        <s v="Qld"/>
        <s v="SA"/>
        <s v="Tas"/>
        <s v="NT"/>
        <s v="WA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-36000" maxValue="14677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9.xml><?xml version="1.0" encoding="utf-8"?>
<pivotCacheDefinition xmlns="http://schemas.openxmlformats.org/spreadsheetml/2006/main" xmlns:r="http://schemas.openxmlformats.org/officeDocument/2006/relationships" r:id="rId1" refreshedBy="Anthony Nichols" refreshedDate="42096.605260879631" missingItemsLimit="0" createdVersion="1" refreshedVersion="4" recordCount="36">
  <cacheSource type="worksheet">
    <worksheetSource name="InputQueryTable_16219_62"/>
  </cacheSource>
  <cacheFields count="4">
    <cacheField name="DataSetVersionID" numFmtId="0">
      <sharedItems containsSemiMixedTypes="0" containsString="0" containsNumber="1" containsInteger="1" minValue="418492" maxValue="418492"/>
    </cacheField>
    <cacheField name="State" numFmtId="0">
      <sharedItems count="9">
        <s v="NT"/>
        <s v="ACT"/>
        <s v="WA"/>
        <s v="Tas"/>
        <s v="Vic"/>
        <s v="NSW"/>
        <s v="Qld"/>
        <s v="SA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112000" maxValue="54343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0.xml><?xml version="1.0" encoding="utf-8"?>
<pivotCacheDefinition xmlns="http://schemas.openxmlformats.org/spreadsheetml/2006/main" xmlns:r="http://schemas.openxmlformats.org/officeDocument/2006/relationships" r:id="rId1" refreshedBy="Anthony Nichols" refreshedDate="42096.605263425925" missingItemsLimit="0" createdVersion="1" refreshedVersion="4" recordCount="36">
  <cacheSource type="worksheet">
    <worksheetSource name="InputQueryTable_16221_63"/>
  </cacheSource>
  <cacheFields count="4">
    <cacheField name="DataSetVersionID" numFmtId="0">
      <sharedItems containsSemiMixedTypes="0" containsString="0" containsNumber="1" containsInteger="1" minValue="418493" maxValue="418493"/>
    </cacheField>
    <cacheField name="State" numFmtId="0">
      <sharedItems count="9">
        <s v="ACT"/>
        <s v="NSW"/>
        <s v="NT"/>
        <s v="Tas"/>
        <s v="Vic"/>
        <s v="WA"/>
        <s v="SA"/>
        <s v="Qld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4376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1.xml><?xml version="1.0" encoding="utf-8"?>
<pivotCacheDefinition xmlns="http://schemas.openxmlformats.org/spreadsheetml/2006/main" xmlns:r="http://schemas.openxmlformats.org/officeDocument/2006/relationships" r:id="rId1" refreshedBy="Anthony Nichols" refreshedDate="42096.605266087965" missingItemsLimit="0" createdVersion="1" refreshedVersion="4" recordCount="36">
  <cacheSource type="worksheet">
    <worksheetSource name="InputQueryTable_16228_64"/>
  </cacheSource>
  <cacheFields count="4">
    <cacheField name="DataSetVersionID" numFmtId="0">
      <sharedItems containsSemiMixedTypes="0" containsString="0" containsNumber="1" containsInteger="1" minValue="418494" maxValue="418494"/>
    </cacheField>
    <cacheField name="State" numFmtId="0">
      <sharedItems count="9">
        <s v="NT"/>
        <s v="Tas"/>
        <s v="ACT"/>
        <s v="SA"/>
        <s v="WA"/>
        <s v="Vic"/>
        <s v="Qld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73000" maxValue="13958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2.xml><?xml version="1.0" encoding="utf-8"?>
<pivotCacheDefinition xmlns="http://schemas.openxmlformats.org/spreadsheetml/2006/main" xmlns:r="http://schemas.openxmlformats.org/officeDocument/2006/relationships" r:id="rId1" refreshedBy="Anthony Nichols" refreshedDate="42096.605268749998" missingItemsLimit="0" createdVersion="1" refreshedVersion="4" recordCount="36">
  <cacheSource type="worksheet">
    <worksheetSource name="InputQueryTable_16230_65"/>
  </cacheSource>
  <cacheFields count="4">
    <cacheField name="DataSetVersionID" numFmtId="0">
      <sharedItems containsSemiMixedTypes="0" containsString="0" containsNumber="1" containsInteger="1" minValue="418495" maxValue="418495"/>
    </cacheField>
    <cacheField name="State" numFmtId="0">
      <sharedItems count="9">
        <s v="ACT"/>
        <s v="NT"/>
        <s v="SA"/>
        <s v="Tas"/>
        <s v="WA"/>
        <s v="Vic"/>
        <s v="Qld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minValue="0" maxValue="1991323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3.xml><?xml version="1.0" encoding="utf-8"?>
<pivotCacheDefinition xmlns="http://schemas.openxmlformats.org/spreadsheetml/2006/main" xmlns:r="http://schemas.openxmlformats.org/officeDocument/2006/relationships" r:id="rId1" refreshedBy="Anthony Nichols" refreshedDate="42096.605271296299" missingItemsLimit="0" createdVersion="1" refreshedVersion="4" recordCount="36">
  <cacheSource type="worksheet">
    <worksheetSource name="InputQueryTable_16231_66"/>
  </cacheSource>
  <cacheFields count="4">
    <cacheField name="DataSetVersionID" numFmtId="0">
      <sharedItems containsSemiMixedTypes="0" containsString="0" containsNumber="1" containsInteger="1" minValue="418496" maxValue="418496"/>
    </cacheField>
    <cacheField name="State" numFmtId="0">
      <sharedItems count="9">
        <s v="Tas"/>
        <s v="ACT"/>
        <s v="NT"/>
        <s v="SA"/>
        <s v="WA"/>
        <s v="Vic"/>
        <s v="Qld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minValue="10741000" maxValue="665332915.961784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4.xml><?xml version="1.0" encoding="utf-8"?>
<pivotCacheDefinition xmlns="http://schemas.openxmlformats.org/spreadsheetml/2006/main" xmlns:r="http://schemas.openxmlformats.org/officeDocument/2006/relationships" r:id="rId1" refreshedBy="Anthony Nichols" refreshedDate="42096.605274074071" missingItemsLimit="0" createdVersion="1" refreshedVersion="4" recordCount="36">
  <cacheSource type="worksheet">
    <worksheetSource name="InputQueryTable_16232_67"/>
  </cacheSource>
  <cacheFields count="4">
    <cacheField name="DataSetVersionID" numFmtId="0">
      <sharedItems containsSemiMixedTypes="0" containsString="0" containsNumber="1" containsInteger="1" minValue="418497" maxValue="418497"/>
    </cacheField>
    <cacheField name="State" numFmtId="0">
      <sharedItems count="9">
        <s v="ACT"/>
        <s v="NSW"/>
        <s v="NT"/>
        <s v="Qld"/>
        <s v="SA"/>
        <s v="Tas"/>
        <s v="Vic"/>
        <s v="Total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4336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5.xml><?xml version="1.0" encoding="utf-8"?>
<pivotCacheDefinition xmlns="http://schemas.openxmlformats.org/spreadsheetml/2006/main" xmlns:r="http://schemas.openxmlformats.org/officeDocument/2006/relationships" r:id="rId1" refreshedBy="Anthony Nichols" refreshedDate="42096.605276736111" missingItemsLimit="0" createdVersion="1" refreshedVersion="4" recordCount="36">
  <cacheSource type="worksheet">
    <worksheetSource name="InputQueryTable_16234_68"/>
  </cacheSource>
  <cacheFields count="4">
    <cacheField name="DataSetVersionID" numFmtId="0">
      <sharedItems containsSemiMixedTypes="0" containsString="0" containsNumber="1" containsInteger="1" minValue="418498" maxValue="418498"/>
    </cacheField>
    <cacheField name="State" numFmtId="0">
      <sharedItems count="9">
        <s v="ACT"/>
        <s v="NSW"/>
        <s v="NT"/>
        <s v="Qld"/>
        <s v="SA"/>
        <s v="Tas"/>
        <s v="Vic"/>
        <s v="Total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1012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6.xml><?xml version="1.0" encoding="utf-8"?>
<pivotCacheDefinition xmlns="http://schemas.openxmlformats.org/spreadsheetml/2006/main" xmlns:r="http://schemas.openxmlformats.org/officeDocument/2006/relationships" r:id="rId1" refreshedBy="Anthony Nichols" refreshedDate="42096.605279398151" missingItemsLimit="0" createdVersion="1" refreshedVersion="4" recordCount="36">
  <cacheSource type="worksheet">
    <worksheetSource name="InputQueryTable_16235_69"/>
  </cacheSource>
  <cacheFields count="4">
    <cacheField name="DataSetVersionID" numFmtId="0">
      <sharedItems containsSemiMixedTypes="0" containsString="0" containsNumber="1" containsInteger="1" minValue="418499" maxValue="418499"/>
    </cacheField>
    <cacheField name="State" numFmtId="0">
      <sharedItems count="9">
        <s v="ACT"/>
        <s v="NSW"/>
        <s v="NT"/>
        <s v="Qld"/>
        <s v="SA"/>
        <s v="WA"/>
        <s v="Tas"/>
        <s v="Vic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757539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7.xml><?xml version="1.0" encoding="utf-8"?>
<pivotCacheDefinition xmlns="http://schemas.openxmlformats.org/spreadsheetml/2006/main" xmlns:r="http://schemas.openxmlformats.org/officeDocument/2006/relationships" r:id="rId1" refreshedBy="Anthony Nichols" refreshedDate="42096.605281944445" missingItemsLimit="0" createdVersion="1" refreshedVersion="4" recordCount="36">
  <cacheSource type="worksheet">
    <worksheetSource name="InputQueryTable_16236_70"/>
  </cacheSource>
  <cacheFields count="4">
    <cacheField name="DataSetVersionID" numFmtId="0">
      <sharedItems containsSemiMixedTypes="0" containsString="0" containsNumber="1" containsInteger="1" minValue="418500" maxValue="418500"/>
    </cacheField>
    <cacheField name="State" numFmtId="0">
      <sharedItems count="9">
        <s v="ACT"/>
        <s v="NSW"/>
        <s v="NT"/>
        <s v="Qld"/>
        <s v="Vic"/>
        <s v="Tas"/>
        <s v="WA"/>
        <s v="SA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3772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8.xml><?xml version="1.0" encoding="utf-8"?>
<pivotCacheDefinition xmlns="http://schemas.openxmlformats.org/spreadsheetml/2006/main" xmlns:r="http://schemas.openxmlformats.org/officeDocument/2006/relationships" r:id="rId1" refreshedBy="Anthony Nichols" refreshedDate="42096.605284722224" missingItemsLimit="0" createdVersion="1" refreshedVersion="4" recordCount="36">
  <cacheSource type="worksheet">
    <worksheetSource name="InputQueryTable_16237_71"/>
  </cacheSource>
  <cacheFields count="4">
    <cacheField name="DataSetVersionID" numFmtId="0">
      <sharedItems containsSemiMixedTypes="0" containsString="0" containsNumber="1" containsInteger="1" minValue="418501" maxValue="418501"/>
    </cacheField>
    <cacheField name="State" numFmtId="0">
      <sharedItems count="9">
        <s v="ACT"/>
        <s v="NT"/>
        <s v="Qld"/>
        <s v="SA"/>
        <s v="Tas"/>
        <s v="Vic"/>
        <s v="WA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724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9.xml><?xml version="1.0" encoding="utf-8"?>
<pivotCacheDefinition xmlns="http://schemas.openxmlformats.org/spreadsheetml/2006/main" xmlns:r="http://schemas.openxmlformats.org/officeDocument/2006/relationships" r:id="rId1" refreshedBy="Anthony Nichols" refreshedDate="42096.605286111109" missingItemsLimit="0" createdVersion="1" refreshedVersion="4" recordCount="36">
  <cacheSource type="worksheet">
    <worksheetSource name="InputQueryTable_16238_72"/>
  </cacheSource>
  <cacheFields count="4">
    <cacheField name="DataSetVersionID" numFmtId="0">
      <sharedItems containsSemiMixedTypes="0" containsString="0" containsNumber="1" containsInteger="1" minValue="418502" maxValue="418502"/>
    </cacheField>
    <cacheField name="State" numFmtId="0">
      <sharedItems count="9">
        <s v="ACT"/>
        <s v="Qld"/>
        <s v="Tas"/>
        <s v="WA"/>
        <s v="SA"/>
        <s v="Vic"/>
        <s v="NSW"/>
        <s v="NT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21794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0.xml><?xml version="1.0" encoding="utf-8"?>
<pivotCacheDefinition xmlns="http://schemas.openxmlformats.org/spreadsheetml/2006/main" xmlns:r="http://schemas.openxmlformats.org/officeDocument/2006/relationships" r:id="rId1" refreshedBy="Anthony Nichols" refreshedDate="42096.605288888888" missingItemsLimit="0" createdVersion="1" refreshedVersion="4" recordCount="36">
  <cacheSource type="worksheet">
    <worksheetSource name="InputQueryTable_16239_73"/>
  </cacheSource>
  <cacheFields count="4">
    <cacheField name="DataSetVersionID" numFmtId="0">
      <sharedItems containsSemiMixedTypes="0" containsString="0" containsNumber="1" containsInteger="1" minValue="418503" maxValue="418503"/>
    </cacheField>
    <cacheField name="State" numFmtId="0">
      <sharedItems count="9">
        <s v="ACT"/>
        <s v="NSW"/>
        <s v="NT"/>
        <s v="Qld"/>
        <s v="SA"/>
        <s v="Vic"/>
        <s v="Tas"/>
        <s v="WA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17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1.xml><?xml version="1.0" encoding="utf-8"?>
<pivotCacheDefinition xmlns="http://schemas.openxmlformats.org/spreadsheetml/2006/main" xmlns:r="http://schemas.openxmlformats.org/officeDocument/2006/relationships" r:id="rId1" refreshedBy="Anthony Nichols" refreshedDate="42096.605291319443" missingItemsLimit="0" createdVersion="1" refreshedVersion="4" recordCount="36">
  <cacheSource type="worksheet">
    <worksheetSource name="InputQueryTable_16240_74"/>
  </cacheSource>
  <cacheFields count="4">
    <cacheField name="DataSetVersionID" numFmtId="0">
      <sharedItems containsSemiMixedTypes="0" containsString="0" containsNumber="1" containsInteger="1" minValue="418504" maxValue="418504"/>
    </cacheField>
    <cacheField name="State" numFmtId="0">
      <sharedItems count="9">
        <s v="ACT"/>
        <s v="NT"/>
        <s v="SA"/>
        <s v="Tas"/>
        <s v="Vic"/>
        <s v="WA"/>
        <s v="NSW"/>
        <s v="Qld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5209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2.xml><?xml version="1.0" encoding="utf-8"?>
<pivotCacheDefinition xmlns="http://schemas.openxmlformats.org/spreadsheetml/2006/main" xmlns:r="http://schemas.openxmlformats.org/officeDocument/2006/relationships" r:id="rId1" refreshedBy="Anthony Nichols" refreshedDate="42096.605293865738" missingItemsLimit="0" createdVersion="1" refreshedVersion="4" recordCount="36">
  <cacheSource type="worksheet">
    <worksheetSource name="InputQueryTable_16241_75"/>
  </cacheSource>
  <cacheFields count="4">
    <cacheField name="DataSetVersionID" numFmtId="0">
      <sharedItems containsSemiMixedTypes="0" containsString="0" containsNumber="1" containsInteger="1" minValue="418505" maxValue="418505"/>
    </cacheField>
    <cacheField name="State" numFmtId="0">
      <sharedItems count="9">
        <s v="ACT"/>
        <s v="NT"/>
        <s v="Tas"/>
        <s v="NSW"/>
        <s v="WA"/>
        <s v="Vic"/>
        <s v="SA"/>
        <s v="Qld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901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3.xml><?xml version="1.0" encoding="utf-8"?>
<pivotCacheDefinition xmlns="http://schemas.openxmlformats.org/spreadsheetml/2006/main" xmlns:r="http://schemas.openxmlformats.org/officeDocument/2006/relationships" r:id="rId1" refreshedBy="Anthony Nichols" refreshedDate="42096.605296643516" missingItemsLimit="0" createdVersion="1" refreshedVersion="4" recordCount="36">
  <cacheSource type="worksheet">
    <worksheetSource name="InputQueryTable_16242_76"/>
  </cacheSource>
  <cacheFields count="4">
    <cacheField name="DataSetVersionID" numFmtId="0">
      <sharedItems containsSemiMixedTypes="0" containsString="0" containsNumber="1" containsInteger="1" minValue="418506" maxValue="418506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30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4.xml><?xml version="1.0" encoding="utf-8"?>
<pivotCacheDefinition xmlns="http://schemas.openxmlformats.org/spreadsheetml/2006/main" xmlns:r="http://schemas.openxmlformats.org/officeDocument/2006/relationships" r:id="rId1" refreshedBy="Anthony Nichols" refreshedDate="42096.605299074072" missingItemsLimit="0" createdVersion="1" refreshedVersion="4" recordCount="36">
  <cacheSource type="worksheet">
    <worksheetSource name="InputQueryTable_16243_77"/>
  </cacheSource>
  <cacheFields count="4">
    <cacheField name="DataSetVersionID" numFmtId="0">
      <sharedItems containsSemiMixedTypes="0" containsString="0" containsNumber="1" containsInteger="1" minValue="418507" maxValue="418507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206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5.xml><?xml version="1.0" encoding="utf-8"?>
<pivotCacheDefinition xmlns="http://schemas.openxmlformats.org/spreadsheetml/2006/main" xmlns:r="http://schemas.openxmlformats.org/officeDocument/2006/relationships" r:id="rId1" refreshedBy="Anthony Nichols" refreshedDate="42096.605301851851" missingItemsLimit="0" createdVersion="1" refreshedVersion="4" recordCount="36">
  <cacheSource type="worksheet">
    <worksheetSource name="InputQueryTable_16245_78"/>
  </cacheSource>
  <cacheFields count="4">
    <cacheField name="DataSetVersionID" numFmtId="0">
      <sharedItems containsSemiMixedTypes="0" containsString="0" containsNumber="1" containsInteger="1" minValue="418508" maxValue="418508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487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6.xml><?xml version="1.0" encoding="utf-8"?>
<pivotCacheDefinition xmlns="http://schemas.openxmlformats.org/spreadsheetml/2006/main" xmlns:r="http://schemas.openxmlformats.org/officeDocument/2006/relationships" r:id="rId1" refreshedBy="Anthony Nichols" refreshedDate="42096.605304398145" missingItemsLimit="0" createdVersion="1" refreshedVersion="4" recordCount="36">
  <cacheSource type="worksheet">
    <worksheetSource name="InputQueryTable_16246_79"/>
  </cacheSource>
  <cacheFields count="4">
    <cacheField name="DataSetVersionID" numFmtId="0">
      <sharedItems containsSemiMixedTypes="0" containsString="0" containsNumber="1" containsInteger="1" minValue="418509" maxValue="418509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50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7.xml><?xml version="1.0" encoding="utf-8"?>
<pivotCacheDefinition xmlns="http://schemas.openxmlformats.org/spreadsheetml/2006/main" xmlns:r="http://schemas.openxmlformats.org/officeDocument/2006/relationships" r:id="rId1" refreshedBy="Anthony Nichols" refreshedDate="42096.605307060185" missingItemsLimit="0" createdVersion="1" refreshedVersion="4" recordCount="36">
  <cacheSource type="worksheet">
    <worksheetSource name="InputQueryTable_16248_80"/>
  </cacheSource>
  <cacheFields count="4">
    <cacheField name="DataSetVersionID" numFmtId="0">
      <sharedItems containsSemiMixedTypes="0" containsString="0" containsNumber="1" containsInteger="1" minValue="418510" maxValue="418510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4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8.xml><?xml version="1.0" encoding="utf-8"?>
<pivotCacheDefinition xmlns="http://schemas.openxmlformats.org/spreadsheetml/2006/main" xmlns:r="http://schemas.openxmlformats.org/officeDocument/2006/relationships" r:id="rId1" refreshedBy="Anthony Nichols" refreshedDate="42096.605308564816" missingItemsLimit="0" createdVersion="1" refreshedVersion="4" recordCount="36">
  <cacheSource type="worksheet">
    <worksheetSource name="InputQueryTable_16250_81"/>
  </cacheSource>
  <cacheFields count="4">
    <cacheField name="DataSetVersionID" numFmtId="0">
      <sharedItems containsSemiMixedTypes="0" containsString="0" containsNumber="1" containsInteger="1" minValue="418511" maxValue="418511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197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9.xml><?xml version="1.0" encoding="utf-8"?>
<pivotCacheDefinition xmlns="http://schemas.openxmlformats.org/spreadsheetml/2006/main" xmlns:r="http://schemas.openxmlformats.org/officeDocument/2006/relationships" r:id="rId1" refreshedBy="Anthony Nichols" refreshedDate="42096.605311226849" missingItemsLimit="0" createdVersion="1" refreshedVersion="4" recordCount="36">
  <cacheSource type="worksheet">
    <worksheetSource name="InputQueryTable_16251_82"/>
  </cacheSource>
  <cacheFields count="4">
    <cacheField name="DataSetVersionID" numFmtId="0">
      <sharedItems containsSemiMixedTypes="0" containsString="0" containsNumber="1" containsInteger="1" minValue="418512" maxValue="418512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273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0.xml><?xml version="1.0" encoding="utf-8"?>
<pivotCacheDefinition xmlns="http://schemas.openxmlformats.org/spreadsheetml/2006/main" xmlns:r="http://schemas.openxmlformats.org/officeDocument/2006/relationships" r:id="rId1" refreshedBy="Anthony Nichols" refreshedDate="42096.605313888889" missingItemsLimit="0" createdVersion="1" refreshedVersion="4" recordCount="36">
  <cacheSource type="worksheet">
    <worksheetSource name="InputQueryTable_16252_83"/>
  </cacheSource>
  <cacheFields count="4">
    <cacheField name="DataSetVersionID" numFmtId="0">
      <sharedItems containsSemiMixedTypes="0" containsString="0" containsNumber="1" containsInteger="1" minValue="418513" maxValue="418513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20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1.xml><?xml version="1.0" encoding="utf-8"?>
<pivotCacheDefinition xmlns="http://schemas.openxmlformats.org/spreadsheetml/2006/main" xmlns:r="http://schemas.openxmlformats.org/officeDocument/2006/relationships" r:id="rId1" refreshedBy="Anthony Nichols" refreshedDate="42096.605316666668" missingItemsLimit="0" createdVersion="1" refreshedVersion="4" recordCount="36">
  <cacheSource type="worksheet">
    <worksheetSource name="InputQueryTable_16253_84"/>
  </cacheSource>
  <cacheFields count="4">
    <cacheField name="DataSetVersionID" numFmtId="0">
      <sharedItems containsSemiMixedTypes="0" containsString="0" containsNumber="1" containsInteger="1" minValue="418514" maxValue="418514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5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2.xml><?xml version="1.0" encoding="utf-8"?>
<pivotCacheDefinition xmlns="http://schemas.openxmlformats.org/spreadsheetml/2006/main" xmlns:r="http://schemas.openxmlformats.org/officeDocument/2006/relationships" r:id="rId1" refreshedBy="Anthony Nichols" refreshedDate="42096.605319328701" missingItemsLimit="0" createdVersion="1" refreshedVersion="4" recordCount="36">
  <cacheSource type="worksheet">
    <worksheetSource name="InputQueryTable_16254_85"/>
  </cacheSource>
  <cacheFields count="4">
    <cacheField name="DataSetVersionID" numFmtId="0">
      <sharedItems containsSemiMixedTypes="0" containsString="0" containsNumber="1" containsInteger="1" minValue="418515" maxValue="418515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5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3.xml><?xml version="1.0" encoding="utf-8"?>
<pivotCacheDefinition xmlns="http://schemas.openxmlformats.org/spreadsheetml/2006/main" xmlns:r="http://schemas.openxmlformats.org/officeDocument/2006/relationships" r:id="rId1" refreshedBy="Anthony Nichols" refreshedDate="42096.605321875002" missingItemsLimit="0" createdVersion="1" refreshedVersion="4" recordCount="36">
  <cacheSource type="worksheet">
    <worksheetSource name="InputQueryTable_16255_86"/>
  </cacheSource>
  <cacheFields count="4">
    <cacheField name="DataSetVersionID" numFmtId="0">
      <sharedItems containsSemiMixedTypes="0" containsString="0" containsNumber="1" containsInteger="1" minValue="418516" maxValue="418516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6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4.xml><?xml version="1.0" encoding="utf-8"?>
<pivotCacheDefinition xmlns="http://schemas.openxmlformats.org/spreadsheetml/2006/main" xmlns:r="http://schemas.openxmlformats.org/officeDocument/2006/relationships" r:id="rId1" refreshedBy="Anthony Nichols" refreshedDate="42096.605324537035" missingItemsLimit="0" createdVersion="1" refreshedVersion="4" recordCount="36">
  <cacheSource type="worksheet">
    <worksheetSource name="InputQueryTable_16256_87"/>
  </cacheSource>
  <cacheFields count="4">
    <cacheField name="DataSetVersionID" numFmtId="0">
      <sharedItems containsSemiMixedTypes="0" containsString="0" containsNumber="1" containsInteger="1" minValue="418517" maxValue="418517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20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5.xml><?xml version="1.0" encoding="utf-8"?>
<pivotCacheDefinition xmlns="http://schemas.openxmlformats.org/spreadsheetml/2006/main" xmlns:r="http://schemas.openxmlformats.org/officeDocument/2006/relationships" r:id="rId1" refreshedBy="Anthony Nichols" refreshedDate="42096.605327314814" missingItemsLimit="0" createdVersion="1" refreshedVersion="4" recordCount="36">
  <cacheSource type="worksheet">
    <worksheetSource name="InputQueryTable_17573_88"/>
  </cacheSource>
  <cacheFields count="4">
    <cacheField name="DataSetVersionID" numFmtId="0">
      <sharedItems containsSemiMixedTypes="0" containsString="0" containsNumber="1" containsInteger="1" minValue="418519" maxValue="418519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14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6.xml><?xml version="1.0" encoding="utf-8"?>
<pivotCacheDefinition xmlns="http://schemas.openxmlformats.org/spreadsheetml/2006/main" xmlns:r="http://schemas.openxmlformats.org/officeDocument/2006/relationships" r:id="rId1" refreshedBy="Anthony Nichols" refreshedDate="42096.605329861108" missingItemsLimit="0" createdVersion="1" refreshedVersion="4" recordCount="36">
  <cacheSource type="worksheet">
    <worksheetSource name="InputQueryTable_17574_89"/>
  </cacheSource>
  <cacheFields count="4">
    <cacheField name="DataSetVersionID" numFmtId="0">
      <sharedItems containsSemiMixedTypes="0" containsString="0" containsNumber="1" containsInteger="1" minValue="418520" maxValue="418520"/>
    </cacheField>
    <cacheField name="State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0" maxValue="256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7.xml><?xml version="1.0" encoding="utf-8"?>
<pivotCacheDefinition xmlns="http://schemas.openxmlformats.org/spreadsheetml/2006/main" xmlns:r="http://schemas.openxmlformats.org/officeDocument/2006/relationships" r:id="rId1" refreshedBy="Anthony Nichols" refreshedDate="42096.605332523148" missingItemsLimit="0" createdVersion="1" refreshedVersion="4" recordCount="9">
  <cacheSource type="worksheet">
    <worksheetSource name="InputQueryTable_15681_90"/>
  </cacheSource>
  <cacheFields count="4">
    <cacheField name="DataSetVersionID" numFmtId="0">
      <sharedItems containsSemiMixedTypes="0" containsString="0" containsNumber="1" containsInteger="1" minValue="413836" maxValue="413836"/>
    </cacheField>
    <cacheField name="State" numFmtId="0">
      <sharedItems count="9">
        <s v="NT"/>
        <s v="ACT"/>
        <s v="Tas"/>
        <s v="SA"/>
        <s v="WA"/>
        <s v="Qld"/>
        <s v="Vic"/>
        <s v="NSW"/>
        <s v="Total"/>
      </sharedItems>
    </cacheField>
    <cacheField name="FinancialYear" numFmtId="0">
      <sharedItems count="1">
        <s v="2015-16"/>
      </sharedItems>
    </cacheField>
    <cacheField name="Value" numFmtId="0">
      <sharedItems containsSemiMixedTypes="0" containsString="0" containsNumber="1" containsInteger="1" minValue="252839" maxValue="241391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8.xml><?xml version="1.0" encoding="utf-8"?>
<pivotCacheDefinition xmlns="http://schemas.openxmlformats.org/spreadsheetml/2006/main" xmlns:r="http://schemas.openxmlformats.org/officeDocument/2006/relationships" r:id="rId1" refreshedBy="Anthony Nichols" refreshedDate="42096.605334027779" missingItemsLimit="0" createdVersion="1" refreshedVersion="4" recordCount="36">
  <cacheSource type="worksheet">
    <worksheetSource name="InputQueryTable_15659_92"/>
  </cacheSource>
  <cacheFields count="4">
    <cacheField name="DataSetVersionID" numFmtId="0">
      <sharedItems containsSemiMixedTypes="0" containsString="0" containsNumber="1" containsInteger="1" minValue="413807" maxValue="413807"/>
    </cacheField>
    <cacheField name="State" numFmtId="0">
      <sharedItems count="9">
        <s v="NT"/>
        <s v="Tas"/>
        <s v="ACT"/>
        <s v="SA"/>
        <s v="WA"/>
        <s v="Qld"/>
        <s v="Vic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minValue="156683614.42920899" maxValue="21229887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9.xml><?xml version="1.0" encoding="utf-8"?>
<pivotCacheDefinition xmlns="http://schemas.openxmlformats.org/spreadsheetml/2006/main" xmlns:r="http://schemas.openxmlformats.org/officeDocument/2006/relationships" r:id="rId1" refreshedBy="Anthony Nichols" refreshedDate="42096.605336689812" missingItemsLimit="0" createdVersion="1" refreshedVersion="4" recordCount="36">
  <cacheSource type="worksheet">
    <worksheetSource name="InputQueryTable_15660_93"/>
  </cacheSource>
  <cacheFields count="4">
    <cacheField name="DataSetVersionID" numFmtId="0">
      <sharedItems containsSemiMixedTypes="0" containsString="0" containsNumber="1" containsInteger="1" minValue="413808" maxValue="413808"/>
    </cacheField>
    <cacheField name="State" numFmtId="0">
      <sharedItems count="9">
        <s v="NT"/>
        <s v="ACT"/>
        <s v="Tas"/>
        <s v="SA"/>
        <s v="WA"/>
        <s v="Qld"/>
        <s v="Vic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minValue="51030231.558751598" maxValue="7987766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0.xml><?xml version="1.0" encoding="utf-8"?>
<pivotCacheDefinition xmlns="http://schemas.openxmlformats.org/spreadsheetml/2006/main" xmlns:r="http://schemas.openxmlformats.org/officeDocument/2006/relationships" r:id="rId1" refreshedBy="Anthony Nichols" refreshedDate="42096.605339236114" missingItemsLimit="0" createdVersion="1" refreshedVersion="4" recordCount="36">
  <cacheSource type="worksheet">
    <worksheetSource name="InputQueryTable_15661_94"/>
  </cacheSource>
  <cacheFields count="4">
    <cacheField name="DataSetVersionID" numFmtId="0">
      <sharedItems containsSemiMixedTypes="0" containsString="0" containsNumber="1" containsInteger="1" minValue="413809" maxValue="413809"/>
    </cacheField>
    <cacheField name="State" numFmtId="0">
      <sharedItems count="9">
        <s v="NT"/>
        <s v="Tas"/>
        <s v="ACT"/>
        <s v="SA"/>
        <s v="WA"/>
        <s v="Qld"/>
        <s v="Vic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minValue="113711021.32294001" maxValue="18956607128.88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1.xml><?xml version="1.0" encoding="utf-8"?>
<pivotCacheDefinition xmlns="http://schemas.openxmlformats.org/spreadsheetml/2006/main" xmlns:r="http://schemas.openxmlformats.org/officeDocument/2006/relationships" r:id="rId1" refreshedBy="Anthony Nichols" refreshedDate="42096.605341898146" missingItemsLimit="0" createdVersion="1" refreshedVersion="4" recordCount="36">
  <cacheSource type="worksheet">
    <worksheetSource name="InputQueryTable_15690_95"/>
  </cacheSource>
  <cacheFields count="4">
    <cacheField name="DataSetVersionID" numFmtId="0">
      <sharedItems containsSemiMixedTypes="0" containsString="0" containsNumber="1" containsInteger="1" minValue="413810" maxValue="413810"/>
    </cacheField>
    <cacheField name="FinancialYear" numFmtId="0">
      <sharedItems count="4">
        <s v="2010-11"/>
        <s v="2011-12"/>
        <s v="2012-13"/>
        <s v="2013-14"/>
      </sharedItems>
    </cacheField>
    <cacheField name="Description" numFmtId="0">
      <sharedItems count="9">
        <s v="ACT"/>
        <s v="NSW"/>
        <s v="NT"/>
        <s v="Qld"/>
        <s v="SA"/>
        <s v="Tas"/>
        <s v="Total"/>
        <s v="Vic"/>
        <s v="WA"/>
      </sharedItems>
    </cacheField>
    <cacheField name="Value" numFmtId="0">
      <sharedItems containsSemiMixedTypes="0" containsString="0" containsNumber="1" minValue="38835581.260779701" maxValue="509267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2.xml><?xml version="1.0" encoding="utf-8"?>
<pivotCacheDefinition xmlns="http://schemas.openxmlformats.org/spreadsheetml/2006/main" xmlns:r="http://schemas.openxmlformats.org/officeDocument/2006/relationships" r:id="rId1" refreshedBy="Anthony Nichols" refreshedDate="42096.605344675925" missingItemsLimit="0" createdVersion="1" refreshedVersion="4" recordCount="36">
  <cacheSource type="worksheet">
    <worksheetSource name="InputQueryTable_15663_96"/>
  </cacheSource>
  <cacheFields count="4">
    <cacheField name="DataSetVersionID" numFmtId="0">
      <sharedItems containsSemiMixedTypes="0" containsString="0" containsNumber="1" containsInteger="1" minValue="413811" maxValue="413811"/>
    </cacheField>
    <cacheField name="State" numFmtId="0">
      <sharedItems count="9">
        <s v="NT"/>
        <s v="ACT"/>
        <s v="Tas"/>
        <s v="SA"/>
        <s v="WA"/>
        <s v="Qld"/>
        <s v="Vic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minValue="49383306.46587" maxValue="6672000999.99999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3.xml><?xml version="1.0" encoding="utf-8"?>
<pivotCacheDefinition xmlns="http://schemas.openxmlformats.org/spreadsheetml/2006/main" xmlns:r="http://schemas.openxmlformats.org/officeDocument/2006/relationships" r:id="rId1" refreshedBy="Anthony Nichols" refreshedDate="42096.605347337965" missingItemsLimit="0" createdVersion="1" refreshedVersion="4" recordCount="36">
  <cacheSource type="worksheet">
    <worksheetSource name="InputQueryTable_15664_97"/>
  </cacheSource>
  <cacheFields count="4">
    <cacheField name="DataSetVersionID" numFmtId="0">
      <sharedItems containsSemiMixedTypes="0" containsString="0" containsNumber="1" containsInteger="1" minValue="413812" maxValue="413812"/>
    </cacheField>
    <cacheField name="State" numFmtId="0">
      <sharedItems count="9">
        <s v="ACT"/>
        <s v="Tas"/>
        <s v="Vic"/>
        <s v="NT"/>
        <s v="SA"/>
        <s v="NSW"/>
        <s v="Qld"/>
        <s v="WA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minValue="0" maxValue="11426629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4.xml><?xml version="1.0" encoding="utf-8"?>
<pivotCacheDefinition xmlns="http://schemas.openxmlformats.org/spreadsheetml/2006/main" xmlns:r="http://schemas.openxmlformats.org/officeDocument/2006/relationships" r:id="rId1" refreshedBy="Anthony Nichols" refreshedDate="42096.605349999998" missingItemsLimit="0" createdVersion="1" refreshedVersion="4" recordCount="36">
  <cacheSource type="worksheet">
    <worksheetSource name="InputQueryTable_15665_98"/>
  </cacheSource>
  <cacheFields count="4">
    <cacheField name="DataSetVersionID" numFmtId="0">
      <sharedItems containsSemiMixedTypes="0" containsString="0" containsNumber="1" containsInteger="1" minValue="413813" maxValue="413813"/>
    </cacheField>
    <cacheField name="State" numFmtId="0">
      <sharedItems count="9">
        <s v="NT"/>
        <s v="ACT"/>
        <s v="Tas"/>
        <s v="SA"/>
        <s v="WA"/>
        <s v="Qld"/>
        <s v="Vic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minValue="366096738.409419" maxValue="44350042321.9666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5.xml><?xml version="1.0" encoding="utf-8"?>
<pivotCacheDefinition xmlns="http://schemas.openxmlformats.org/spreadsheetml/2006/main" xmlns:r="http://schemas.openxmlformats.org/officeDocument/2006/relationships" r:id="rId1" refreshedBy="Anthony Nichols" refreshedDate="42096.605352430553" missingItemsLimit="0" createdVersion="1" refreshedVersion="4" recordCount="36">
  <cacheSource type="worksheet">
    <worksheetSource name="InputQueryTable_15666_99"/>
  </cacheSource>
  <cacheFields count="4">
    <cacheField name="DataSetVersionID" numFmtId="0">
      <sharedItems containsSemiMixedTypes="0" containsString="0" containsNumber="1" containsInteger="1" minValue="413814" maxValue="413814"/>
    </cacheField>
    <cacheField name="State" numFmtId="0">
      <sharedItems count="9">
        <s v="ACT"/>
        <s v="NT"/>
        <s v="Tas"/>
        <s v="SA"/>
        <s v="WA"/>
        <s v="Qld"/>
        <s v="Vic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minValue="608347609.12227595" maxValue="45659607727.44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6.xml><?xml version="1.0" encoding="utf-8"?>
<pivotCacheDefinition xmlns="http://schemas.openxmlformats.org/spreadsheetml/2006/main" xmlns:r="http://schemas.openxmlformats.org/officeDocument/2006/relationships" r:id="rId1" refreshedBy="Anthony Nichols" refreshedDate="42096.605355092594" missingItemsLimit="0" createdVersion="1" refreshedVersion="4" recordCount="36">
  <cacheSource type="worksheet">
    <worksheetSource name="InputQueryTable_15667_100"/>
  </cacheSource>
  <cacheFields count="4">
    <cacheField name="DataSetVersionID" numFmtId="0">
      <sharedItems containsSemiMixedTypes="0" containsString="0" containsNumber="1" containsInteger="1" minValue="416484" maxValue="416484"/>
    </cacheField>
    <cacheField name="State" numFmtId="0">
      <sharedItems count="9">
        <s v="NT"/>
        <s v="ACT"/>
        <s v="Tas"/>
        <s v="SA"/>
        <s v="WA"/>
        <s v="Qld"/>
        <s v="Vic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minValue="78320401.881831706" maxValue="5748498119.18540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7.xml><?xml version="1.0" encoding="utf-8"?>
<pivotCacheDefinition xmlns="http://schemas.openxmlformats.org/spreadsheetml/2006/main" xmlns:r="http://schemas.openxmlformats.org/officeDocument/2006/relationships" r:id="rId1" refreshedBy="Anthony Nichols" refreshedDate="42096.605357060187" missingItemsLimit="0" createdVersion="1" refreshedVersion="4" recordCount="36">
  <cacheSource type="worksheet">
    <worksheetSource name="InputQueryTable_16771_101"/>
  </cacheSource>
  <cacheFields count="4">
    <cacheField name="DataSetVersionID" numFmtId="0">
      <sharedItems containsSemiMixedTypes="0" containsString="0" containsNumber="1" containsInteger="1" minValue="423159" maxValue="423159"/>
    </cacheField>
    <cacheField name="State" numFmtId="0">
      <sharedItems count="9">
        <s v="ACT"/>
        <s v="NT"/>
        <s v="Tas"/>
        <s v="SA"/>
        <s v="WA"/>
        <s v="Qld"/>
        <s v="Vic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minValue="657984138.229128" maxValue="50504984685.0538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8.xml><?xml version="1.0" encoding="utf-8"?>
<pivotCacheDefinition xmlns="http://schemas.openxmlformats.org/spreadsheetml/2006/main" xmlns:r="http://schemas.openxmlformats.org/officeDocument/2006/relationships" r:id="rId1" refreshedBy="Anthony Nichols" refreshedDate="42096.605359606481" missingItemsLimit="0" createdVersion="1" refreshedVersion="4" recordCount="36">
  <cacheSource type="worksheet">
    <worksheetSource name="InputQueryTable_15670_102"/>
  </cacheSource>
  <cacheFields count="4">
    <cacheField name="DataSetVersionID" numFmtId="0">
      <sharedItems containsSemiMixedTypes="0" containsString="0" containsNumber="1" containsInteger="1" minValue="413816" maxValue="413816"/>
    </cacheField>
    <cacheField name="State" numFmtId="0">
      <sharedItems count="9">
        <s v="ACT"/>
        <s v="Tas"/>
        <s v="NT"/>
        <s v="SA"/>
        <s v="WA"/>
        <s v="Qld"/>
        <s v="Vic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minValue="33550265.774551399" maxValue="4524132413.71403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9.xml><?xml version="1.0" encoding="utf-8"?>
<pivotCacheDefinition xmlns="http://schemas.openxmlformats.org/spreadsheetml/2006/main" xmlns:r="http://schemas.openxmlformats.org/officeDocument/2006/relationships" r:id="rId1" refreshedBy="Anthony Nichols" refreshedDate="42096.605362268521" missingItemsLimit="0" createdVersion="1" refreshedVersion="4" recordCount="36">
  <cacheSource type="worksheet">
    <worksheetSource name="InputQueryTable_15671_103"/>
  </cacheSource>
  <cacheFields count="4">
    <cacheField name="DataSetVersionID" numFmtId="0">
      <sharedItems containsSemiMixedTypes="0" containsString="0" containsNumber="1" containsInteger="1" minValue="413799" maxValue="413799"/>
    </cacheField>
    <cacheField name="State" numFmtId="0">
      <sharedItems count="9">
        <s v="ACT"/>
        <s v="NT"/>
        <s v="Tas"/>
        <s v="SA"/>
        <s v="WA"/>
        <s v="Qld"/>
        <s v="Vic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minValue="146130933.56141999" maxValue="15258176903.1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0.xml><?xml version="1.0" encoding="utf-8"?>
<pivotCacheDefinition xmlns="http://schemas.openxmlformats.org/spreadsheetml/2006/main" xmlns:r="http://schemas.openxmlformats.org/officeDocument/2006/relationships" r:id="rId1" refreshedBy="Anthony Nichols" refreshedDate="42096.605364814815" missingItemsLimit="0" createdVersion="1" refreshedVersion="4" recordCount="36">
  <cacheSource type="worksheet">
    <worksheetSource name="InputQueryTable_15672_104"/>
  </cacheSource>
  <cacheFields count="4">
    <cacheField name="DataSetVersionID" numFmtId="0">
      <sharedItems containsSemiMixedTypes="0" containsString="0" containsNumber="1" containsInteger="1" minValue="413817" maxValue="413817"/>
    </cacheField>
    <cacheField name="State" numFmtId="0">
      <sharedItems count="9">
        <s v="ACT"/>
        <s v="Tas"/>
        <s v="NT"/>
        <s v="SA"/>
        <s v="WA"/>
        <s v="Vic"/>
        <s v="Qld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minValue="75786862.098868906" maxValue="6307975688.39395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1.xml><?xml version="1.0" encoding="utf-8"?>
<pivotCacheDefinition xmlns="http://schemas.openxmlformats.org/spreadsheetml/2006/main" xmlns:r="http://schemas.openxmlformats.org/officeDocument/2006/relationships" r:id="rId1" refreshedBy="Anthony Nichols" refreshedDate="42096.60536736111" missingItemsLimit="0" createdVersion="1" refreshedVersion="4" recordCount="36">
  <cacheSource type="worksheet">
    <worksheetSource name="InputQueryTable_15673_105"/>
  </cacheSource>
  <cacheFields count="4">
    <cacheField name="DataSetVersionID" numFmtId="0">
      <sharedItems containsSemiMixedTypes="0" containsString="0" containsNumber="1" containsInteger="1" minValue="413818" maxValue="413818"/>
    </cacheField>
    <cacheField name="State" numFmtId="0">
      <sharedItems count="9">
        <s v="ACT"/>
        <s v="Tas"/>
        <s v="NT"/>
        <s v="SA"/>
        <s v="WA"/>
        <s v="Qld"/>
        <s v="Vic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minValue="210822939.227824" maxValue="17108478224.1909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2.xml><?xml version="1.0" encoding="utf-8"?>
<pivotCacheDefinition xmlns="http://schemas.openxmlformats.org/spreadsheetml/2006/main" xmlns:r="http://schemas.openxmlformats.org/officeDocument/2006/relationships" r:id="rId1" refreshedBy="Anthony Nichols" refreshedDate="42096.605370138888" missingItemsLimit="0" createdVersion="1" refreshedVersion="4" recordCount="36">
  <cacheSource type="worksheet">
    <worksheetSource name="InputQueryTable_15674_106"/>
  </cacheSource>
  <cacheFields count="4">
    <cacheField name="DataSetVersionID" numFmtId="0">
      <sharedItems containsSemiMixedTypes="0" containsString="0" containsNumber="1" containsInteger="1" minValue="413819" maxValue="413819"/>
    </cacheField>
    <cacheField name="State" numFmtId="0">
      <sharedItems count="9">
        <s v="ACT"/>
        <s v="Tas"/>
        <s v="NT"/>
        <s v="SA"/>
        <s v="WA"/>
        <s v="Vic"/>
        <s v="Qld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minValue="62092391.741038397" maxValue="6981426820.51049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3.xml><?xml version="1.0" encoding="utf-8"?>
<pivotCacheDefinition xmlns="http://schemas.openxmlformats.org/spreadsheetml/2006/main" xmlns:r="http://schemas.openxmlformats.org/officeDocument/2006/relationships" r:id="rId1" refreshedBy="Anthony Nichols" refreshedDate="42096.605372800928" missingItemsLimit="0" createdVersion="1" refreshedVersion="4" recordCount="36">
  <cacheSource type="worksheet">
    <worksheetSource name="InputQueryTable_15675_107"/>
  </cacheSource>
  <cacheFields count="4">
    <cacheField name="DataSetVersionID" numFmtId="0">
      <sharedItems containsSemiMixedTypes="0" containsString="0" containsNumber="1" containsInteger="1" minValue="413820" maxValue="413820"/>
    </cacheField>
    <cacheField name="State" numFmtId="0">
      <sharedItems count="9">
        <s v="NT"/>
        <s v="ACT"/>
        <s v="Tas"/>
        <s v="SA"/>
        <s v="WA"/>
        <s v="Qld"/>
        <s v="Vic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minValue="44309023.243890002" maxValue="11155839906.1033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4.xml><?xml version="1.0" encoding="utf-8"?>
<pivotCacheDefinition xmlns="http://schemas.openxmlformats.org/spreadsheetml/2006/main" xmlns:r="http://schemas.openxmlformats.org/officeDocument/2006/relationships" r:id="rId1" refreshedBy="Anthony Nichols" refreshedDate="42096.605375347222" missingItemsLimit="0" createdVersion="1" refreshedVersion="4" recordCount="36">
  <cacheSource type="worksheet">
    <worksheetSource name="InputQueryTable_15676_108"/>
  </cacheSource>
  <cacheFields count="4">
    <cacheField name="DataSetVersionID" numFmtId="0">
      <sharedItems containsSemiMixedTypes="0" containsString="0" containsNumber="1" containsInteger="1" minValue="413821" maxValue="413821"/>
    </cacheField>
    <cacheField name="State" numFmtId="0">
      <sharedItems count="9">
        <s v="NT"/>
        <s v="ACT"/>
        <s v="Tas"/>
        <s v="SA"/>
        <s v="WA"/>
        <s v="Qld"/>
        <s v="Vic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minValue="67752931.511242196" maxValue="5928662195.10581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5.xml><?xml version="1.0" encoding="utf-8"?>
<pivotCacheDefinition xmlns="http://schemas.openxmlformats.org/spreadsheetml/2006/main" xmlns:r="http://schemas.openxmlformats.org/officeDocument/2006/relationships" r:id="rId1" refreshedBy="Anthony Nichols" refreshedDate="42096.605378009262" missingItemsLimit="0" createdVersion="1" refreshedVersion="4" recordCount="36">
  <cacheSource type="worksheet">
    <worksheetSource name="InputQueryTable_15677_109"/>
  </cacheSource>
  <cacheFields count="4">
    <cacheField name="DataSetVersionID" numFmtId="0">
      <sharedItems containsSemiMixedTypes="0" containsString="0" containsNumber="1" containsInteger="1" minValue="413822" maxValue="413822"/>
    </cacheField>
    <cacheField name="State" numFmtId="0">
      <sharedItems count="9">
        <s v="NT"/>
        <s v="ACT"/>
        <s v="Tas"/>
        <s v="SA"/>
        <s v="WA"/>
        <s v="Qld"/>
        <s v="Vic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minValue="482594236.12470299" maxValue="27003257394.6791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6.xml><?xml version="1.0" encoding="utf-8"?>
<pivotCacheDefinition xmlns="http://schemas.openxmlformats.org/spreadsheetml/2006/main" xmlns:r="http://schemas.openxmlformats.org/officeDocument/2006/relationships" r:id="rId1" refreshedBy="Anthony Nichols" refreshedDate="42096.605379976849" missingItemsLimit="0" createdVersion="1" refreshedVersion="4" recordCount="36">
  <cacheSource type="worksheet">
    <worksheetSource name="InputQueryTable_15679_110"/>
  </cacheSource>
  <cacheFields count="4">
    <cacheField name="DataSetVersionID" numFmtId="0">
      <sharedItems containsSemiMixedTypes="0" containsString="0" containsNumber="1" containsInteger="1" minValue="418036" maxValue="418036"/>
    </cacheField>
    <cacheField name="State" numFmtId="0">
      <sharedItems count="9">
        <s v="ACT"/>
        <s v="NT"/>
        <s v="Tas"/>
        <s v="SA"/>
        <s v="WA"/>
        <s v="Qld"/>
        <s v="Vic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minValue="82273634.686002702" maxValue="24000877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7.xml><?xml version="1.0" encoding="utf-8"?>
<pivotCacheDefinition xmlns="http://schemas.openxmlformats.org/spreadsheetml/2006/main" xmlns:r="http://schemas.openxmlformats.org/officeDocument/2006/relationships" r:id="rId1" refreshedBy="Anthony Nichols" refreshedDate="42096.605382407404" missingItemsLimit="0" createdVersion="1" refreshedVersion="4" recordCount="36">
  <cacheSource type="worksheet">
    <worksheetSource name="InputQueryTable_15680_111"/>
  </cacheSource>
  <cacheFields count="4">
    <cacheField name="DataSetVersionID" numFmtId="0">
      <sharedItems containsSemiMixedTypes="0" containsString="0" containsNumber="1" containsInteger="1" minValue="413825" maxValue="413825"/>
    </cacheField>
    <cacheField name="State" numFmtId="0">
      <sharedItems count="9">
        <s v="Total"/>
        <s v="NSW"/>
        <s v="Vic"/>
        <s v="Qld"/>
        <s v="WA"/>
        <s v="SA"/>
        <s v="Tas"/>
        <s v="ACT"/>
        <s v="NT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minValue="-26018257628.8232" maxValue="-120244995.3931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8.xml><?xml version="1.0" encoding="utf-8"?>
<pivotCacheDefinition xmlns="http://schemas.openxmlformats.org/spreadsheetml/2006/main" xmlns:r="http://schemas.openxmlformats.org/officeDocument/2006/relationships" r:id="rId1" refreshedBy="Anthony Nichols" refreshedDate="42096.60538483796" missingItemsLimit="0" createdVersion="1" refreshedVersion="4" recordCount="36">
  <cacheSource type="worksheet">
    <worksheetSource name="InputQueryTable_15678_113"/>
  </cacheSource>
  <cacheFields count="4">
    <cacheField name="DataSetVersionID" numFmtId="0">
      <sharedItems containsSemiMixedTypes="0" containsString="0" containsNumber="1" containsInteger="1" minValue="413823" maxValue="413823"/>
    </cacheField>
    <cacheField name="State" numFmtId="0">
      <sharedItems count="9">
        <s v="ACT"/>
        <s v="Tas"/>
        <s v="NT"/>
        <s v="SA"/>
        <s v="WA"/>
        <s v="Qld"/>
        <s v="Vic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minValue="143408004.23636201" maxValue="126545285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9.xml><?xml version="1.0" encoding="utf-8"?>
<pivotCacheDefinition xmlns="http://schemas.openxmlformats.org/spreadsheetml/2006/main" xmlns:r="http://schemas.openxmlformats.org/officeDocument/2006/relationships" r:id="rId1" refreshedBy="Anthony Nichols" refreshedDate="42096.605387615738" missingItemsLimit="0" createdVersion="1" refreshedVersion="4" recordCount="36">
  <cacheSource type="worksheet">
    <worksheetSource name="InputQueryTable_15720_114"/>
  </cacheSource>
  <cacheFields count="4">
    <cacheField name="DataSetVersionID" numFmtId="0">
      <sharedItems containsSemiMixedTypes="0" containsString="0" containsNumber="1" containsInteger="1" minValue="427460" maxValue="427460"/>
    </cacheField>
    <cacheField name="State" numFmtId="0">
      <sharedItems count="9">
        <s v="NT"/>
        <s v="ACT"/>
        <s v="Tas"/>
        <s v="SA"/>
        <s v="WA"/>
        <s v="Qld"/>
        <s v="Vic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minValue="549198512.300722" maxValue="38510979320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0.xml><?xml version="1.0" encoding="utf-8"?>
<pivotCacheDefinition xmlns="http://schemas.openxmlformats.org/spreadsheetml/2006/main" xmlns:r="http://schemas.openxmlformats.org/officeDocument/2006/relationships" r:id="rId1" refreshedBy="Anthony Nichols" refreshedDate="42096.60539016204" missingItemsLimit="0" createdVersion="1" refreshedVersion="4" recordCount="36">
  <cacheSource type="worksheet">
    <worksheetSource name="InputQueryTable_17912_115"/>
  </cacheSource>
  <cacheFields count="4">
    <cacheField name="DataSetVersionID" numFmtId="0">
      <sharedItems containsSemiMixedTypes="0" containsString="0" containsNumber="1" containsInteger="1" minValue="428045" maxValue="428045"/>
    </cacheField>
    <cacheField name="State" numFmtId="0">
      <sharedItems count="9">
        <s v="ACT"/>
        <s v="Tas"/>
        <s v="NT"/>
        <s v="SA"/>
        <s v="WA"/>
        <s v="NSW"/>
        <s v="Vic"/>
        <s v="Qld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minValue="135421544.20446199" maxValue="17756414664.01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1.xml><?xml version="1.0" encoding="utf-8"?>
<pivotCacheDefinition xmlns="http://schemas.openxmlformats.org/spreadsheetml/2006/main" xmlns:r="http://schemas.openxmlformats.org/officeDocument/2006/relationships" r:id="rId1" refreshedBy="Anthony Nichols" refreshedDate="42096.605392824073" missingItemsLimit="0" createdVersion="1" refreshedVersion="4" recordCount="36">
  <cacheSource type="worksheet">
    <worksheetSource name="InputQueryTable_17061_116"/>
  </cacheSource>
  <cacheFields count="4">
    <cacheField name="DataSetVersionID" numFmtId="0">
      <sharedItems containsSemiMixedTypes="0" containsString="0" containsNumber="1" containsInteger="1" minValue="419010" maxValue="419010"/>
    </cacheField>
    <cacheField name="State" numFmtId="0">
      <sharedItems count="9">
        <s v="NT"/>
        <s v="ACT"/>
        <s v="Tas"/>
        <s v="SA"/>
        <s v="WA"/>
        <s v="Qld"/>
        <s v="Vic"/>
        <s v="NSW"/>
        <s v="Total"/>
      </sharedItems>
    </cacheField>
    <cacheField name="FinancialYear" numFmtId="0">
      <sharedItems count="4">
        <s v="2010-11"/>
        <s v="2011-12"/>
        <s v="2012-13"/>
        <s v="2013-14"/>
      </sharedItems>
    </cacheField>
    <cacheField name="Value" numFmtId="0">
      <sharedItems containsSemiMixedTypes="0" containsString="0" containsNumber="1" containsInteger="1" minValue="77864000" maxValue="871266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n v="413765"/>
    <x v="0"/>
    <n v="0"/>
  </r>
  <r>
    <n v="413765"/>
    <x v="1"/>
    <n v="1"/>
  </r>
  <r>
    <n v="413765"/>
    <x v="2"/>
    <n v="2"/>
  </r>
  <r>
    <n v="413765"/>
    <x v="3"/>
    <n v="100"/>
  </r>
  <r>
    <n v="413765"/>
    <x v="4"/>
    <n v="1000"/>
  </r>
  <r>
    <n v="413765"/>
    <x v="5"/>
    <n v="1000000"/>
  </r>
  <r>
    <n v="413765"/>
    <x v="6"/>
    <n v="1000000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">
  <r>
    <n v="413766"/>
    <x v="0"/>
    <n v="1"/>
  </r>
  <r>
    <n v="413766"/>
    <x v="1"/>
    <n v="2"/>
  </r>
  <r>
    <n v="413766"/>
    <x v="2"/>
    <n v="3"/>
  </r>
  <r>
    <n v="413766"/>
    <x v="3"/>
    <n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">
  <r>
    <n v="413767"/>
    <x v="0"/>
    <x v="0"/>
    <x v="0"/>
    <n v="7"/>
  </r>
  <r>
    <n v="413767"/>
    <x v="1"/>
    <x v="1"/>
    <x v="1"/>
    <n v="1"/>
  </r>
  <r>
    <n v="413767"/>
    <x v="2"/>
    <x v="2"/>
    <x v="2"/>
    <n v="8"/>
  </r>
  <r>
    <n v="413767"/>
    <x v="3"/>
    <x v="3"/>
    <x v="3"/>
    <n v="3"/>
  </r>
  <r>
    <n v="413767"/>
    <x v="4"/>
    <x v="4"/>
    <x v="4"/>
    <n v="9"/>
  </r>
  <r>
    <n v="413767"/>
    <x v="5"/>
    <x v="5"/>
    <x v="5"/>
    <n v="5"/>
  </r>
  <r>
    <n v="413767"/>
    <x v="6"/>
    <x v="6"/>
    <x v="6"/>
    <n v="6"/>
  </r>
  <r>
    <n v="413767"/>
    <x v="7"/>
    <x v="7"/>
    <x v="7"/>
    <n v="2"/>
  </r>
  <r>
    <n v="413767"/>
    <x v="8"/>
    <x v="8"/>
    <x v="8"/>
    <n v="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6">
  <r>
    <n v="413780"/>
    <x v="0"/>
    <x v="0"/>
    <n v="230299"/>
  </r>
  <r>
    <n v="413780"/>
    <x v="1"/>
    <x v="0"/>
    <n v="364833"/>
  </r>
  <r>
    <n v="413780"/>
    <x v="2"/>
    <x v="0"/>
    <n v="510219"/>
  </r>
  <r>
    <n v="413780"/>
    <x v="3"/>
    <x v="0"/>
    <n v="1632482"/>
  </r>
  <r>
    <n v="413780"/>
    <x v="4"/>
    <x v="0"/>
    <n v="2319063"/>
  </r>
  <r>
    <n v="413780"/>
    <x v="5"/>
    <x v="0"/>
    <n v="4436882"/>
  </r>
  <r>
    <n v="413780"/>
    <x v="6"/>
    <x v="0"/>
    <n v="5495711"/>
  </r>
  <r>
    <n v="413780"/>
    <x v="7"/>
    <x v="0"/>
    <n v="7179891"/>
  </r>
  <r>
    <n v="413780"/>
    <x v="8"/>
    <x v="0"/>
    <n v="22169380"/>
  </r>
  <r>
    <n v="413780"/>
    <x v="0"/>
    <x v="1"/>
    <n v="232703"/>
  </r>
  <r>
    <n v="413780"/>
    <x v="1"/>
    <x v="1"/>
    <n v="371108"/>
  </r>
  <r>
    <n v="413780"/>
    <x v="2"/>
    <x v="1"/>
    <n v="511944"/>
  </r>
  <r>
    <n v="413780"/>
    <x v="3"/>
    <x v="1"/>
    <n v="1646951"/>
  </r>
  <r>
    <n v="413780"/>
    <x v="4"/>
    <x v="1"/>
    <n v="2391592"/>
  </r>
  <r>
    <n v="413780"/>
    <x v="5"/>
    <x v="1"/>
    <n v="4518605"/>
  </r>
  <r>
    <n v="413780"/>
    <x v="6"/>
    <x v="1"/>
    <n v="5582670"/>
  </r>
  <r>
    <n v="413780"/>
    <x v="7"/>
    <x v="1"/>
    <n v="7261592"/>
  </r>
  <r>
    <n v="413780"/>
    <x v="8"/>
    <x v="1"/>
    <n v="22517165"/>
  </r>
  <r>
    <n v="413780"/>
    <x v="0"/>
    <x v="2"/>
    <n v="239294"/>
  </r>
  <r>
    <n v="413780"/>
    <x v="1"/>
    <x v="2"/>
    <n v="377927"/>
  </r>
  <r>
    <n v="413780"/>
    <x v="2"/>
    <x v="2"/>
    <n v="512475"/>
  </r>
  <r>
    <n v="413780"/>
    <x v="3"/>
    <x v="2"/>
    <n v="1662197"/>
  </r>
  <r>
    <n v="413780"/>
    <x v="4"/>
    <x v="2"/>
    <n v="2479506"/>
  </r>
  <r>
    <n v="413780"/>
    <x v="5"/>
    <x v="2"/>
    <n v="4608886"/>
  </r>
  <r>
    <n v="413780"/>
    <x v="6"/>
    <x v="2"/>
    <n v="5680502"/>
  </r>
  <r>
    <n v="413780"/>
    <x v="7"/>
    <x v="2"/>
    <n v="7356850"/>
  </r>
  <r>
    <n v="413780"/>
    <x v="8"/>
    <x v="2"/>
    <n v="22917637"/>
  </r>
  <r>
    <n v="413780"/>
    <x v="0"/>
    <x v="3"/>
    <n v="243807"/>
  </r>
  <r>
    <n v="413780"/>
    <x v="1"/>
    <x v="3"/>
    <n v="383896"/>
  </r>
  <r>
    <n v="413780"/>
    <x v="2"/>
    <x v="3"/>
    <n v="513927"/>
  </r>
  <r>
    <n v="413780"/>
    <x v="3"/>
    <x v="3"/>
    <n v="1677062"/>
  </r>
  <r>
    <n v="413780"/>
    <x v="4"/>
    <x v="3"/>
    <n v="2549145"/>
  </r>
  <r>
    <n v="413780"/>
    <x v="5"/>
    <x v="3"/>
    <n v="4687417"/>
  </r>
  <r>
    <n v="413780"/>
    <x v="6"/>
    <x v="3"/>
    <n v="5787086"/>
  </r>
  <r>
    <n v="413780"/>
    <x v="7"/>
    <x v="3"/>
    <n v="7465224"/>
  </r>
  <r>
    <n v="413780"/>
    <x v="8"/>
    <x v="3"/>
    <n v="23307564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6">
  <r>
    <n v="418434"/>
    <x v="0"/>
    <x v="0"/>
    <n v="13913461.181232899"/>
  </r>
  <r>
    <n v="418434"/>
    <x v="1"/>
    <x v="0"/>
    <n v="22041301.886385601"/>
  </r>
  <r>
    <n v="418434"/>
    <x v="2"/>
    <x v="0"/>
    <n v="30824763.678641401"/>
  </r>
  <r>
    <n v="418434"/>
    <x v="3"/>
    <x v="0"/>
    <n v="98626025.019914895"/>
  </r>
  <r>
    <n v="418434"/>
    <x v="4"/>
    <x v="0"/>
    <n v="140105658.415075"/>
  </r>
  <r>
    <n v="418434"/>
    <x v="5"/>
    <x v="0"/>
    <n v="268053206.79946801"/>
  </r>
  <r>
    <n v="418434"/>
    <x v="6"/>
    <x v="0"/>
    <n v="332022117.60265702"/>
  </r>
  <r>
    <n v="418434"/>
    <x v="7"/>
    <x v="0"/>
    <n v="433771465.41662401"/>
  </r>
  <r>
    <n v="418434"/>
    <x v="8"/>
    <x v="0"/>
    <n v="1339358000"/>
  </r>
  <r>
    <n v="418434"/>
    <x v="0"/>
    <x v="1"/>
    <n v="14087248.8075653"/>
  </r>
  <r>
    <n v="418434"/>
    <x v="1"/>
    <x v="1"/>
    <n v="22465936.109452501"/>
  </r>
  <r>
    <n v="418434"/>
    <x v="2"/>
    <x v="1"/>
    <n v="30991789.979244702"/>
  </r>
  <r>
    <n v="418434"/>
    <x v="3"/>
    <x v="1"/>
    <n v="99702232.076373696"/>
  </r>
  <r>
    <n v="418434"/>
    <x v="4"/>
    <x v="1"/>
    <n v="144780907.63841701"/>
  </r>
  <r>
    <n v="418434"/>
    <x v="5"/>
    <x v="1"/>
    <n v="273544874.35962701"/>
  </r>
  <r>
    <n v="418434"/>
    <x v="6"/>
    <x v="1"/>
    <n v="337960667.89225"/>
  </r>
  <r>
    <n v="418434"/>
    <x v="7"/>
    <x v="1"/>
    <n v="439598343.13706899"/>
  </r>
  <r>
    <n v="418434"/>
    <x v="8"/>
    <x v="1"/>
    <n v="1363132000"/>
  </r>
  <r>
    <n v="418434"/>
    <x v="0"/>
    <x v="2"/>
    <n v="14487884.6980603"/>
  </r>
  <r>
    <n v="418434"/>
    <x v="1"/>
    <x v="2"/>
    <n v="22881320.8867913"/>
  </r>
  <r>
    <n v="418434"/>
    <x v="2"/>
    <x v="2"/>
    <n v="31027433.6616816"/>
  </r>
  <r>
    <n v="418434"/>
    <x v="3"/>
    <x v="2"/>
    <n v="100636532.80676401"/>
  </r>
  <r>
    <n v="418434"/>
    <x v="4"/>
    <x v="2"/>
    <n v="150119923.75967899"/>
  </r>
  <r>
    <n v="418434"/>
    <x v="5"/>
    <x v="2"/>
    <n v="279041718.36529201"/>
  </r>
  <r>
    <n v="418434"/>
    <x v="6"/>
    <x v="2"/>
    <n v="343921945.40231198"/>
  </r>
  <r>
    <n v="418434"/>
    <x v="7"/>
    <x v="2"/>
    <n v="445415240.41942"/>
  </r>
  <r>
    <n v="418434"/>
    <x v="8"/>
    <x v="2"/>
    <n v="1387532000"/>
  </r>
  <r>
    <n v="418434"/>
    <x v="0"/>
    <x v="3"/>
    <n v="14738413.031194501"/>
  </r>
  <r>
    <n v="418434"/>
    <x v="1"/>
    <x v="3"/>
    <n v="23206953.898056399"/>
  </r>
  <r>
    <n v="418434"/>
    <x v="2"/>
    <x v="3"/>
    <n v="31067477.118715599"/>
  </r>
  <r>
    <n v="418434"/>
    <x v="3"/>
    <x v="3"/>
    <n v="101380323.103607"/>
  </r>
  <r>
    <n v="418434"/>
    <x v="4"/>
    <x v="3"/>
    <n v="154098741.57183501"/>
  </r>
  <r>
    <n v="418434"/>
    <x v="5"/>
    <x v="3"/>
    <n v="283359738.62704003"/>
  </r>
  <r>
    <n v="418434"/>
    <x v="6"/>
    <x v="3"/>
    <n v="349835992.05536902"/>
  </r>
  <r>
    <n v="418434"/>
    <x v="7"/>
    <x v="3"/>
    <n v="451281360.59418303"/>
  </r>
  <r>
    <n v="418434"/>
    <x v="8"/>
    <x v="3"/>
    <n v="140896900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6">
  <r>
    <n v="418435"/>
    <x v="0"/>
    <x v="0"/>
    <n v="0"/>
  </r>
  <r>
    <n v="418435"/>
    <x v="1"/>
    <x v="0"/>
    <n v="4663000"/>
  </r>
  <r>
    <n v="418435"/>
    <x v="2"/>
    <x v="0"/>
    <n v="6339000"/>
  </r>
  <r>
    <n v="418435"/>
    <x v="3"/>
    <x v="0"/>
    <n v="7331000"/>
  </r>
  <r>
    <n v="418435"/>
    <x v="4"/>
    <x v="0"/>
    <n v="32481000"/>
  </r>
  <r>
    <n v="418435"/>
    <x v="5"/>
    <x v="0"/>
    <n v="43692000"/>
  </r>
  <r>
    <n v="418435"/>
    <x v="6"/>
    <x v="0"/>
    <n v="85881000"/>
  </r>
  <r>
    <n v="418435"/>
    <x v="7"/>
    <x v="0"/>
    <n v="139037000"/>
  </r>
  <r>
    <n v="418435"/>
    <x v="8"/>
    <x v="0"/>
    <n v="319424000"/>
  </r>
  <r>
    <n v="418435"/>
    <x v="0"/>
    <x v="1"/>
    <n v="0"/>
  </r>
  <r>
    <n v="418435"/>
    <x v="1"/>
    <x v="1"/>
    <n v="5331000"/>
  </r>
  <r>
    <n v="418435"/>
    <x v="3"/>
    <x v="1"/>
    <n v="8528000"/>
  </r>
  <r>
    <n v="418435"/>
    <x v="2"/>
    <x v="1"/>
    <n v="14938000"/>
  </r>
  <r>
    <n v="418435"/>
    <x v="4"/>
    <x v="1"/>
    <n v="36968000"/>
  </r>
  <r>
    <n v="418435"/>
    <x v="5"/>
    <x v="1"/>
    <n v="50256000"/>
  </r>
  <r>
    <n v="418435"/>
    <x v="6"/>
    <x v="1"/>
    <n v="98688000"/>
  </r>
  <r>
    <n v="418435"/>
    <x v="7"/>
    <x v="1"/>
    <n v="161154000"/>
  </r>
  <r>
    <n v="418435"/>
    <x v="8"/>
    <x v="1"/>
    <n v="375863000"/>
  </r>
  <r>
    <n v="418435"/>
    <x v="3"/>
    <x v="2"/>
    <n v="0"/>
  </r>
  <r>
    <n v="418435"/>
    <x v="7"/>
    <x v="2"/>
    <n v="0"/>
  </r>
  <r>
    <n v="418435"/>
    <x v="1"/>
    <x v="2"/>
    <n v="0"/>
  </r>
  <r>
    <n v="418435"/>
    <x v="6"/>
    <x v="2"/>
    <n v="0"/>
  </r>
  <r>
    <n v="418435"/>
    <x v="4"/>
    <x v="2"/>
    <n v="0"/>
  </r>
  <r>
    <n v="418435"/>
    <x v="2"/>
    <x v="2"/>
    <n v="0"/>
  </r>
  <r>
    <n v="418435"/>
    <x v="8"/>
    <x v="2"/>
    <n v="0"/>
  </r>
  <r>
    <n v="418435"/>
    <x v="0"/>
    <x v="2"/>
    <n v="0"/>
  </r>
  <r>
    <n v="418435"/>
    <x v="5"/>
    <x v="2"/>
    <n v="0"/>
  </r>
  <r>
    <n v="418435"/>
    <x v="3"/>
    <x v="3"/>
    <n v="0"/>
  </r>
  <r>
    <n v="418435"/>
    <x v="7"/>
    <x v="3"/>
    <n v="0"/>
  </r>
  <r>
    <n v="418435"/>
    <x v="1"/>
    <x v="3"/>
    <n v="0"/>
  </r>
  <r>
    <n v="418435"/>
    <x v="6"/>
    <x v="3"/>
    <n v="0"/>
  </r>
  <r>
    <n v="418435"/>
    <x v="4"/>
    <x v="3"/>
    <n v="0"/>
  </r>
  <r>
    <n v="418435"/>
    <x v="2"/>
    <x v="3"/>
    <n v="0"/>
  </r>
  <r>
    <n v="418435"/>
    <x v="8"/>
    <x v="3"/>
    <n v="0"/>
  </r>
  <r>
    <n v="418435"/>
    <x v="0"/>
    <x v="3"/>
    <n v="0"/>
  </r>
  <r>
    <n v="418435"/>
    <x v="5"/>
    <x v="3"/>
    <n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36">
  <r>
    <n v="418436"/>
    <x v="0"/>
    <x v="0"/>
    <n v="20000"/>
  </r>
  <r>
    <n v="418436"/>
    <x v="1"/>
    <x v="0"/>
    <n v="275000"/>
  </r>
  <r>
    <n v="418436"/>
    <x v="2"/>
    <x v="0"/>
    <n v="900000"/>
  </r>
  <r>
    <n v="418436"/>
    <x v="3"/>
    <x v="0"/>
    <n v="3038000"/>
  </r>
  <r>
    <n v="418436"/>
    <x v="4"/>
    <x v="0"/>
    <n v="3480000"/>
  </r>
  <r>
    <n v="418436"/>
    <x v="5"/>
    <x v="0"/>
    <n v="3493000"/>
  </r>
  <r>
    <n v="418436"/>
    <x v="6"/>
    <x v="0"/>
    <n v="4317000"/>
  </r>
  <r>
    <n v="418436"/>
    <x v="7"/>
    <x v="0"/>
    <n v="4360000"/>
  </r>
  <r>
    <n v="418436"/>
    <x v="8"/>
    <x v="0"/>
    <n v="19883000"/>
  </r>
  <r>
    <n v="418436"/>
    <x v="1"/>
    <x v="1"/>
    <n v="0"/>
  </r>
  <r>
    <n v="418436"/>
    <x v="6"/>
    <x v="1"/>
    <n v="0"/>
  </r>
  <r>
    <n v="418436"/>
    <x v="0"/>
    <x v="1"/>
    <n v="0"/>
  </r>
  <r>
    <n v="418436"/>
    <x v="3"/>
    <x v="1"/>
    <n v="0"/>
  </r>
  <r>
    <n v="418436"/>
    <x v="5"/>
    <x v="1"/>
    <n v="0"/>
  </r>
  <r>
    <n v="418436"/>
    <x v="7"/>
    <x v="1"/>
    <n v="0"/>
  </r>
  <r>
    <n v="418436"/>
    <x v="8"/>
    <x v="1"/>
    <n v="0"/>
  </r>
  <r>
    <n v="418436"/>
    <x v="2"/>
    <x v="1"/>
    <n v="0"/>
  </r>
  <r>
    <n v="418436"/>
    <x v="4"/>
    <x v="1"/>
    <n v="0"/>
  </r>
  <r>
    <n v="418436"/>
    <x v="1"/>
    <x v="2"/>
    <n v="0"/>
  </r>
  <r>
    <n v="418436"/>
    <x v="6"/>
    <x v="2"/>
    <n v="0"/>
  </r>
  <r>
    <n v="418436"/>
    <x v="0"/>
    <x v="2"/>
    <n v="0"/>
  </r>
  <r>
    <n v="418436"/>
    <x v="3"/>
    <x v="2"/>
    <n v="0"/>
  </r>
  <r>
    <n v="418436"/>
    <x v="5"/>
    <x v="2"/>
    <n v="0"/>
  </r>
  <r>
    <n v="418436"/>
    <x v="7"/>
    <x v="2"/>
    <n v="0"/>
  </r>
  <r>
    <n v="418436"/>
    <x v="8"/>
    <x v="2"/>
    <n v="0"/>
  </r>
  <r>
    <n v="418436"/>
    <x v="2"/>
    <x v="2"/>
    <n v="0"/>
  </r>
  <r>
    <n v="418436"/>
    <x v="4"/>
    <x v="2"/>
    <n v="0"/>
  </r>
  <r>
    <n v="418436"/>
    <x v="1"/>
    <x v="3"/>
    <n v="0"/>
  </r>
  <r>
    <n v="418436"/>
    <x v="6"/>
    <x v="3"/>
    <n v="0"/>
  </r>
  <r>
    <n v="418436"/>
    <x v="0"/>
    <x v="3"/>
    <n v="0"/>
  </r>
  <r>
    <n v="418436"/>
    <x v="3"/>
    <x v="3"/>
    <n v="0"/>
  </r>
  <r>
    <n v="418436"/>
    <x v="5"/>
    <x v="3"/>
    <n v="0"/>
  </r>
  <r>
    <n v="418436"/>
    <x v="7"/>
    <x v="3"/>
    <n v="0"/>
  </r>
  <r>
    <n v="418436"/>
    <x v="8"/>
    <x v="3"/>
    <n v="0"/>
  </r>
  <r>
    <n v="418436"/>
    <x v="2"/>
    <x v="3"/>
    <n v="0"/>
  </r>
  <r>
    <n v="418436"/>
    <x v="4"/>
    <x v="3"/>
    <n v="0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36">
  <r>
    <n v="418437"/>
    <x v="0"/>
    <x v="0"/>
    <n v="672000"/>
  </r>
  <r>
    <n v="418437"/>
    <x v="1"/>
    <x v="0"/>
    <n v="1095000"/>
  </r>
  <r>
    <n v="418437"/>
    <x v="2"/>
    <x v="0"/>
    <n v="1697000"/>
  </r>
  <r>
    <n v="418437"/>
    <x v="3"/>
    <x v="0"/>
    <n v="4682000"/>
  </r>
  <r>
    <n v="418437"/>
    <x v="4"/>
    <x v="0"/>
    <n v="6311000"/>
  </r>
  <r>
    <n v="418437"/>
    <x v="5"/>
    <x v="0"/>
    <n v="13586000"/>
  </r>
  <r>
    <n v="418437"/>
    <x v="6"/>
    <x v="0"/>
    <n v="14781000"/>
  </r>
  <r>
    <n v="418437"/>
    <x v="7"/>
    <x v="0"/>
    <n v="20122000"/>
  </r>
  <r>
    <n v="418437"/>
    <x v="8"/>
    <x v="0"/>
    <n v="62946000"/>
  </r>
  <r>
    <n v="418437"/>
    <x v="0"/>
    <x v="1"/>
    <n v="1344000"/>
  </r>
  <r>
    <n v="418437"/>
    <x v="1"/>
    <x v="1"/>
    <n v="2189000"/>
  </r>
  <r>
    <n v="418437"/>
    <x v="2"/>
    <x v="1"/>
    <n v="3394000"/>
  </r>
  <r>
    <n v="418437"/>
    <x v="3"/>
    <x v="1"/>
    <n v="9364000"/>
  </r>
  <r>
    <n v="418437"/>
    <x v="4"/>
    <x v="1"/>
    <n v="12731000"/>
  </r>
  <r>
    <n v="418437"/>
    <x v="5"/>
    <x v="1"/>
    <n v="27171000"/>
  </r>
  <r>
    <n v="418437"/>
    <x v="6"/>
    <x v="1"/>
    <n v="29562000"/>
  </r>
  <r>
    <n v="418437"/>
    <x v="7"/>
    <x v="1"/>
    <n v="40245000"/>
  </r>
  <r>
    <n v="418437"/>
    <x v="8"/>
    <x v="1"/>
    <n v="126000000"/>
  </r>
  <r>
    <n v="418437"/>
    <x v="0"/>
    <x v="2"/>
    <n v="1344000"/>
  </r>
  <r>
    <n v="418437"/>
    <x v="1"/>
    <x v="2"/>
    <n v="2189000"/>
  </r>
  <r>
    <n v="418437"/>
    <x v="2"/>
    <x v="2"/>
    <n v="3394000"/>
  </r>
  <r>
    <n v="418437"/>
    <x v="3"/>
    <x v="2"/>
    <n v="9364000"/>
  </r>
  <r>
    <n v="418437"/>
    <x v="4"/>
    <x v="2"/>
    <n v="12731000"/>
  </r>
  <r>
    <n v="418437"/>
    <x v="5"/>
    <x v="2"/>
    <n v="27171000"/>
  </r>
  <r>
    <n v="418437"/>
    <x v="6"/>
    <x v="2"/>
    <n v="29562000"/>
  </r>
  <r>
    <n v="418437"/>
    <x v="7"/>
    <x v="2"/>
    <n v="40246000"/>
  </r>
  <r>
    <n v="418437"/>
    <x v="8"/>
    <x v="2"/>
    <n v="126001000"/>
  </r>
  <r>
    <n v="418437"/>
    <x v="1"/>
    <x v="3"/>
    <n v="0"/>
  </r>
  <r>
    <n v="418437"/>
    <x v="7"/>
    <x v="3"/>
    <n v="0"/>
  </r>
  <r>
    <n v="418437"/>
    <x v="0"/>
    <x v="3"/>
    <n v="0"/>
  </r>
  <r>
    <n v="418437"/>
    <x v="5"/>
    <x v="3"/>
    <n v="0"/>
  </r>
  <r>
    <n v="418437"/>
    <x v="3"/>
    <x v="3"/>
    <n v="0"/>
  </r>
  <r>
    <n v="418437"/>
    <x v="2"/>
    <x v="3"/>
    <n v="0"/>
  </r>
  <r>
    <n v="418437"/>
    <x v="8"/>
    <x v="3"/>
    <n v="0"/>
  </r>
  <r>
    <n v="418437"/>
    <x v="6"/>
    <x v="3"/>
    <n v="0"/>
  </r>
  <r>
    <n v="418437"/>
    <x v="4"/>
    <x v="3"/>
    <n v="0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36">
  <r>
    <n v="418438"/>
    <x v="0"/>
    <x v="0"/>
    <n v="58421000"/>
  </r>
  <r>
    <n v="418438"/>
    <x v="1"/>
    <x v="0"/>
    <n v="64574000"/>
  </r>
  <r>
    <n v="418438"/>
    <x v="2"/>
    <x v="0"/>
    <n v="113105000"/>
  </r>
  <r>
    <n v="418438"/>
    <x v="3"/>
    <x v="0"/>
    <n v="341141000"/>
  </r>
  <r>
    <n v="418438"/>
    <x v="4"/>
    <x v="0"/>
    <n v="437369000"/>
  </r>
  <r>
    <n v="418438"/>
    <x v="5"/>
    <x v="0"/>
    <n v="683554000"/>
  </r>
  <r>
    <n v="418438"/>
    <x v="6"/>
    <x v="0"/>
    <n v="842459000"/>
  </r>
  <r>
    <n v="418438"/>
    <x v="7"/>
    <x v="0"/>
    <n v="1173616000"/>
  </r>
  <r>
    <n v="418438"/>
    <x v="8"/>
    <x v="0"/>
    <n v="3714239000"/>
  </r>
  <r>
    <n v="418438"/>
    <x v="0"/>
    <x v="1"/>
    <n v="0"/>
  </r>
  <r>
    <n v="418438"/>
    <x v="2"/>
    <x v="1"/>
    <n v="0"/>
  </r>
  <r>
    <n v="418438"/>
    <x v="3"/>
    <x v="1"/>
    <n v="2560000"/>
  </r>
  <r>
    <n v="418438"/>
    <x v="1"/>
    <x v="1"/>
    <n v="6170000"/>
  </r>
  <r>
    <n v="418438"/>
    <x v="4"/>
    <x v="1"/>
    <n v="40398000"/>
  </r>
  <r>
    <n v="418438"/>
    <x v="5"/>
    <x v="1"/>
    <n v="63816000"/>
  </r>
  <r>
    <n v="418438"/>
    <x v="6"/>
    <x v="1"/>
    <n v="92927000"/>
  </r>
  <r>
    <n v="418438"/>
    <x v="7"/>
    <x v="1"/>
    <n v="106346000"/>
  </r>
  <r>
    <n v="418438"/>
    <x v="8"/>
    <x v="1"/>
    <n v="312217000"/>
  </r>
  <r>
    <n v="418438"/>
    <x v="0"/>
    <x v="2"/>
    <n v="0"/>
  </r>
  <r>
    <n v="418438"/>
    <x v="7"/>
    <x v="2"/>
    <n v="0"/>
  </r>
  <r>
    <n v="418438"/>
    <x v="1"/>
    <x v="2"/>
    <n v="0"/>
  </r>
  <r>
    <n v="418438"/>
    <x v="5"/>
    <x v="2"/>
    <n v="0"/>
  </r>
  <r>
    <n v="418438"/>
    <x v="3"/>
    <x v="2"/>
    <n v="0"/>
  </r>
  <r>
    <n v="418438"/>
    <x v="2"/>
    <x v="2"/>
    <n v="0"/>
  </r>
  <r>
    <n v="418438"/>
    <x v="8"/>
    <x v="2"/>
    <n v="0"/>
  </r>
  <r>
    <n v="418438"/>
    <x v="6"/>
    <x v="2"/>
    <n v="0"/>
  </r>
  <r>
    <n v="418438"/>
    <x v="4"/>
    <x v="2"/>
    <n v="0"/>
  </r>
  <r>
    <n v="418438"/>
    <x v="0"/>
    <x v="3"/>
    <n v="0"/>
  </r>
  <r>
    <n v="418438"/>
    <x v="7"/>
    <x v="3"/>
    <n v="0"/>
  </r>
  <r>
    <n v="418438"/>
    <x v="1"/>
    <x v="3"/>
    <n v="0"/>
  </r>
  <r>
    <n v="418438"/>
    <x v="5"/>
    <x v="3"/>
    <n v="0"/>
  </r>
  <r>
    <n v="418438"/>
    <x v="3"/>
    <x v="3"/>
    <n v="0"/>
  </r>
  <r>
    <n v="418438"/>
    <x v="2"/>
    <x v="3"/>
    <n v="0"/>
  </r>
  <r>
    <n v="418438"/>
    <x v="8"/>
    <x v="3"/>
    <n v="0"/>
  </r>
  <r>
    <n v="418438"/>
    <x v="6"/>
    <x v="3"/>
    <n v="0"/>
  </r>
  <r>
    <n v="418438"/>
    <x v="4"/>
    <x v="3"/>
    <n v="0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36">
  <r>
    <n v="418439"/>
    <x v="0"/>
    <x v="0"/>
    <n v="415000"/>
  </r>
  <r>
    <n v="418439"/>
    <x v="1"/>
    <x v="0"/>
    <n v="608000"/>
  </r>
  <r>
    <n v="418439"/>
    <x v="2"/>
    <x v="0"/>
    <n v="807000"/>
  </r>
  <r>
    <n v="418439"/>
    <x v="3"/>
    <x v="0"/>
    <n v="2485000"/>
  </r>
  <r>
    <n v="418439"/>
    <x v="4"/>
    <x v="0"/>
    <n v="3444000"/>
  </r>
  <r>
    <n v="418439"/>
    <x v="5"/>
    <x v="0"/>
    <n v="6710000"/>
  </r>
  <r>
    <n v="418439"/>
    <x v="6"/>
    <x v="0"/>
    <n v="8646000"/>
  </r>
  <r>
    <n v="418439"/>
    <x v="7"/>
    <x v="0"/>
    <n v="10886000"/>
  </r>
  <r>
    <n v="418439"/>
    <x v="8"/>
    <x v="0"/>
    <n v="34001000"/>
  </r>
  <r>
    <n v="418439"/>
    <x v="0"/>
    <x v="1"/>
    <n v="758827"/>
  </r>
  <r>
    <n v="418439"/>
    <x v="1"/>
    <x v="1"/>
    <n v="1081657"/>
  </r>
  <r>
    <n v="418439"/>
    <x v="2"/>
    <x v="1"/>
    <n v="1440183"/>
  </r>
  <r>
    <n v="418439"/>
    <x v="3"/>
    <x v="1"/>
    <n v="4414404"/>
  </r>
  <r>
    <n v="418439"/>
    <x v="4"/>
    <x v="1"/>
    <n v="6179899"/>
  </r>
  <r>
    <n v="418439"/>
    <x v="5"/>
    <x v="1"/>
    <n v="12014613"/>
  </r>
  <r>
    <n v="418439"/>
    <x v="6"/>
    <x v="1"/>
    <n v="15380214"/>
  </r>
  <r>
    <n v="418439"/>
    <x v="7"/>
    <x v="1"/>
    <n v="19329563"/>
  </r>
  <r>
    <n v="418439"/>
    <x v="8"/>
    <x v="1"/>
    <n v="60599360"/>
  </r>
  <r>
    <n v="418439"/>
    <x v="0"/>
    <x v="2"/>
    <n v="237000"/>
  </r>
  <r>
    <n v="418439"/>
    <x v="1"/>
    <x v="2"/>
    <n v="320000"/>
  </r>
  <r>
    <n v="418439"/>
    <x v="2"/>
    <x v="2"/>
    <n v="429000"/>
  </r>
  <r>
    <n v="418439"/>
    <x v="3"/>
    <x v="2"/>
    <n v="1303000"/>
  </r>
  <r>
    <n v="418439"/>
    <x v="4"/>
    <x v="2"/>
    <n v="1862000"/>
  </r>
  <r>
    <n v="418439"/>
    <x v="5"/>
    <x v="2"/>
    <n v="3603000"/>
  </r>
  <r>
    <n v="418439"/>
    <x v="6"/>
    <x v="2"/>
    <n v="4550000"/>
  </r>
  <r>
    <n v="418439"/>
    <x v="7"/>
    <x v="2"/>
    <n v="5696000"/>
  </r>
  <r>
    <n v="418439"/>
    <x v="8"/>
    <x v="2"/>
    <n v="18000000"/>
  </r>
  <r>
    <n v="418439"/>
    <x v="1"/>
    <x v="3"/>
    <n v="0"/>
  </r>
  <r>
    <n v="418439"/>
    <x v="7"/>
    <x v="3"/>
    <n v="0"/>
  </r>
  <r>
    <n v="418439"/>
    <x v="0"/>
    <x v="3"/>
    <n v="0"/>
  </r>
  <r>
    <n v="418439"/>
    <x v="5"/>
    <x v="3"/>
    <n v="0"/>
  </r>
  <r>
    <n v="418439"/>
    <x v="3"/>
    <x v="3"/>
    <n v="0"/>
  </r>
  <r>
    <n v="418439"/>
    <x v="2"/>
    <x v="3"/>
    <n v="0"/>
  </r>
  <r>
    <n v="418439"/>
    <x v="8"/>
    <x v="3"/>
    <n v="0"/>
  </r>
  <r>
    <n v="418439"/>
    <x v="6"/>
    <x v="3"/>
    <n v="0"/>
  </r>
  <r>
    <n v="418439"/>
    <x v="4"/>
    <x v="3"/>
    <n v="0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count="36">
  <r>
    <n v="418440"/>
    <x v="0"/>
    <x v="0"/>
    <n v="0"/>
  </r>
  <r>
    <n v="418440"/>
    <x v="1"/>
    <x v="0"/>
    <n v="0"/>
  </r>
  <r>
    <n v="418440"/>
    <x v="2"/>
    <x v="0"/>
    <n v="0"/>
  </r>
  <r>
    <n v="418440"/>
    <x v="3"/>
    <x v="0"/>
    <n v="4270000"/>
  </r>
  <r>
    <n v="418440"/>
    <x v="4"/>
    <x v="0"/>
    <n v="4272000"/>
  </r>
  <r>
    <n v="418440"/>
    <x v="5"/>
    <x v="0"/>
    <n v="6076000"/>
  </r>
  <r>
    <n v="418440"/>
    <x v="6"/>
    <x v="0"/>
    <n v="11163000"/>
  </r>
  <r>
    <n v="418440"/>
    <x v="7"/>
    <x v="0"/>
    <n v="16071000"/>
  </r>
  <r>
    <n v="418440"/>
    <x v="8"/>
    <x v="0"/>
    <n v="41852000"/>
  </r>
  <r>
    <n v="418440"/>
    <x v="4"/>
    <x v="1"/>
    <n v="1115000"/>
  </r>
  <r>
    <n v="418440"/>
    <x v="2"/>
    <x v="1"/>
    <n v="2085000"/>
  </r>
  <r>
    <n v="418440"/>
    <x v="1"/>
    <x v="1"/>
    <n v="2312000"/>
  </r>
  <r>
    <n v="418440"/>
    <x v="5"/>
    <x v="1"/>
    <n v="2869000"/>
  </r>
  <r>
    <n v="418440"/>
    <x v="6"/>
    <x v="1"/>
    <n v="8969000"/>
  </r>
  <r>
    <n v="418440"/>
    <x v="3"/>
    <x v="1"/>
    <n v="9851000"/>
  </r>
  <r>
    <n v="418440"/>
    <x v="7"/>
    <x v="1"/>
    <n v="13747000"/>
  </r>
  <r>
    <n v="418440"/>
    <x v="0"/>
    <x v="1"/>
    <n v="42651000"/>
  </r>
  <r>
    <n v="418440"/>
    <x v="8"/>
    <x v="1"/>
    <n v="83599000"/>
  </r>
  <r>
    <n v="418440"/>
    <x v="4"/>
    <x v="2"/>
    <n v="1110000"/>
  </r>
  <r>
    <n v="418440"/>
    <x v="2"/>
    <x v="2"/>
    <n v="1482000"/>
  </r>
  <r>
    <n v="418440"/>
    <x v="5"/>
    <x v="2"/>
    <n v="2959000"/>
  </r>
  <r>
    <n v="418440"/>
    <x v="6"/>
    <x v="2"/>
    <n v="3409000"/>
  </r>
  <r>
    <n v="418440"/>
    <x v="3"/>
    <x v="2"/>
    <n v="5807000"/>
  </r>
  <r>
    <n v="418440"/>
    <x v="1"/>
    <x v="2"/>
    <n v="11328000"/>
  </r>
  <r>
    <n v="418440"/>
    <x v="7"/>
    <x v="2"/>
    <n v="14106000"/>
  </r>
  <r>
    <n v="418440"/>
    <x v="0"/>
    <x v="2"/>
    <n v="15388000"/>
  </r>
  <r>
    <n v="418440"/>
    <x v="8"/>
    <x v="2"/>
    <n v="55589000"/>
  </r>
  <r>
    <n v="418440"/>
    <x v="4"/>
    <x v="3"/>
    <n v="1107000"/>
  </r>
  <r>
    <n v="418440"/>
    <x v="2"/>
    <x v="3"/>
    <n v="1687000"/>
  </r>
  <r>
    <n v="418440"/>
    <x v="5"/>
    <x v="3"/>
    <n v="3757000"/>
  </r>
  <r>
    <n v="418440"/>
    <x v="1"/>
    <x v="3"/>
    <n v="5278000"/>
  </r>
  <r>
    <n v="418440"/>
    <x v="3"/>
    <x v="3"/>
    <n v="11895000"/>
  </r>
  <r>
    <n v="418440"/>
    <x v="0"/>
    <x v="3"/>
    <n v="12650000"/>
  </r>
  <r>
    <n v="418440"/>
    <x v="6"/>
    <x v="3"/>
    <n v="14676000"/>
  </r>
  <r>
    <n v="418440"/>
    <x v="7"/>
    <x v="3"/>
    <n v="24037000"/>
  </r>
  <r>
    <n v="418440"/>
    <x v="8"/>
    <x v="3"/>
    <n v="75087000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count="36">
  <r>
    <n v="418441"/>
    <x v="0"/>
    <x v="0"/>
    <n v="0"/>
  </r>
  <r>
    <n v="418441"/>
    <x v="1"/>
    <x v="0"/>
    <n v="0"/>
  </r>
  <r>
    <n v="418441"/>
    <x v="2"/>
    <x v="0"/>
    <n v="0"/>
  </r>
  <r>
    <n v="418441"/>
    <x v="3"/>
    <x v="0"/>
    <n v="0"/>
  </r>
  <r>
    <n v="418441"/>
    <x v="4"/>
    <x v="0"/>
    <n v="0"/>
  </r>
  <r>
    <n v="418441"/>
    <x v="5"/>
    <x v="0"/>
    <n v="0"/>
  </r>
  <r>
    <n v="418441"/>
    <x v="6"/>
    <x v="0"/>
    <n v="0"/>
  </r>
  <r>
    <n v="418441"/>
    <x v="7"/>
    <x v="0"/>
    <n v="50000"/>
  </r>
  <r>
    <n v="418441"/>
    <x v="8"/>
    <x v="0"/>
    <n v="50000"/>
  </r>
  <r>
    <n v="418441"/>
    <x v="0"/>
    <x v="1"/>
    <n v="812000"/>
  </r>
  <r>
    <n v="418441"/>
    <x v="5"/>
    <x v="1"/>
    <n v="1007000"/>
  </r>
  <r>
    <n v="418441"/>
    <x v="2"/>
    <x v="1"/>
    <n v="1088000"/>
  </r>
  <r>
    <n v="418441"/>
    <x v="4"/>
    <x v="1"/>
    <n v="2695000"/>
  </r>
  <r>
    <n v="418441"/>
    <x v="8"/>
    <x v="1"/>
    <n v="5140000"/>
  </r>
  <r>
    <n v="418441"/>
    <x v="3"/>
    <x v="1"/>
    <n v="5495000"/>
  </r>
  <r>
    <n v="418441"/>
    <x v="6"/>
    <x v="1"/>
    <n v="6916000"/>
  </r>
  <r>
    <n v="418441"/>
    <x v="1"/>
    <x v="1"/>
    <n v="10737000"/>
  </r>
  <r>
    <n v="418441"/>
    <x v="7"/>
    <x v="1"/>
    <n v="33890000"/>
  </r>
  <r>
    <n v="418441"/>
    <x v="0"/>
    <x v="2"/>
    <n v="1194000"/>
  </r>
  <r>
    <n v="418441"/>
    <x v="8"/>
    <x v="2"/>
    <n v="1230000"/>
  </r>
  <r>
    <n v="418441"/>
    <x v="5"/>
    <x v="2"/>
    <n v="1253000"/>
  </r>
  <r>
    <n v="418441"/>
    <x v="6"/>
    <x v="2"/>
    <n v="1310000"/>
  </r>
  <r>
    <n v="418441"/>
    <x v="2"/>
    <x v="2"/>
    <n v="1704000"/>
  </r>
  <r>
    <n v="418441"/>
    <x v="4"/>
    <x v="2"/>
    <n v="3619000"/>
  </r>
  <r>
    <n v="418441"/>
    <x v="1"/>
    <x v="2"/>
    <n v="4881000"/>
  </r>
  <r>
    <n v="418441"/>
    <x v="3"/>
    <x v="2"/>
    <n v="5661000"/>
  </r>
  <r>
    <n v="418441"/>
    <x v="7"/>
    <x v="2"/>
    <n v="20852000"/>
  </r>
  <r>
    <n v="418441"/>
    <x v="5"/>
    <x v="3"/>
    <n v="246000"/>
  </r>
  <r>
    <n v="418441"/>
    <x v="0"/>
    <x v="3"/>
    <n v="382000"/>
  </r>
  <r>
    <n v="418441"/>
    <x v="2"/>
    <x v="3"/>
    <n v="615000"/>
  </r>
  <r>
    <n v="418441"/>
    <x v="4"/>
    <x v="3"/>
    <n v="924000"/>
  </r>
  <r>
    <n v="418441"/>
    <x v="1"/>
    <x v="3"/>
    <n v="2382000"/>
  </r>
  <r>
    <n v="418441"/>
    <x v="6"/>
    <x v="3"/>
    <n v="3412000"/>
  </r>
  <r>
    <n v="418441"/>
    <x v="3"/>
    <x v="3"/>
    <n v="4552000"/>
  </r>
  <r>
    <n v="418441"/>
    <x v="8"/>
    <x v="3"/>
    <n v="5437000"/>
  </r>
  <r>
    <n v="418441"/>
    <x v="7"/>
    <x v="3"/>
    <n v="17950000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count="36">
  <r>
    <n v="418442"/>
    <x v="0"/>
    <x v="0"/>
    <n v="50403573.789637201"/>
  </r>
  <r>
    <n v="418442"/>
    <x v="1"/>
    <x v="0"/>
    <n v="98641182.814084798"/>
  </r>
  <r>
    <n v="418442"/>
    <x v="2"/>
    <x v="0"/>
    <n v="107047764.17888799"/>
  </r>
  <r>
    <n v="418442"/>
    <x v="3"/>
    <x v="0"/>
    <n v="262446104.49237701"/>
  </r>
  <r>
    <n v="418442"/>
    <x v="4"/>
    <x v="0"/>
    <n v="379944958.83311599"/>
  </r>
  <r>
    <n v="418442"/>
    <x v="5"/>
    <x v="0"/>
    <n v="850910064.97397697"/>
  </r>
  <r>
    <n v="418442"/>
    <x v="6"/>
    <x v="0"/>
    <n v="871346011.09739399"/>
  </r>
  <r>
    <n v="418442"/>
    <x v="7"/>
    <x v="0"/>
    <n v="1133240339.8205299"/>
  </r>
  <r>
    <n v="418442"/>
    <x v="8"/>
    <x v="0"/>
    <n v="3753980000"/>
  </r>
  <r>
    <n v="418442"/>
    <x v="0"/>
    <x v="1"/>
    <n v="56233340.733219802"/>
  </r>
  <r>
    <n v="418442"/>
    <x v="1"/>
    <x v="1"/>
    <n v="110050197.366217"/>
  </r>
  <r>
    <n v="418442"/>
    <x v="2"/>
    <x v="1"/>
    <n v="119429098.875493"/>
  </r>
  <r>
    <n v="418442"/>
    <x v="3"/>
    <x v="1"/>
    <n v="292801087.47091001"/>
  </r>
  <r>
    <n v="418442"/>
    <x v="4"/>
    <x v="1"/>
    <n v="423890068.17457998"/>
  </r>
  <r>
    <n v="418442"/>
    <x v="5"/>
    <x v="1"/>
    <n v="949327835.69496596"/>
  </r>
  <r>
    <n v="418442"/>
    <x v="6"/>
    <x v="1"/>
    <n v="972127439.67463803"/>
  </r>
  <r>
    <n v="418442"/>
    <x v="7"/>
    <x v="1"/>
    <n v="1264312932.00998"/>
  </r>
  <r>
    <n v="418442"/>
    <x v="8"/>
    <x v="1"/>
    <n v="4188172000"/>
  </r>
  <r>
    <n v="418442"/>
    <x v="0"/>
    <x v="2"/>
    <n v="57902078.491131499"/>
  </r>
  <r>
    <n v="418442"/>
    <x v="1"/>
    <x v="2"/>
    <n v="113315963.141753"/>
  </r>
  <r>
    <n v="418442"/>
    <x v="2"/>
    <x v="2"/>
    <n v="122973185.78351399"/>
  </r>
  <r>
    <n v="418442"/>
    <x v="3"/>
    <x v="2"/>
    <n v="301490029.36640102"/>
  </r>
  <r>
    <n v="418442"/>
    <x v="4"/>
    <x v="2"/>
    <n v="436469106.743931"/>
  </r>
  <r>
    <n v="418442"/>
    <x v="5"/>
    <x v="2"/>
    <n v="977499364.95865202"/>
  </r>
  <r>
    <n v="418442"/>
    <x v="6"/>
    <x v="2"/>
    <n v="1000975552.60791"/>
  </r>
  <r>
    <n v="418442"/>
    <x v="7"/>
    <x v="2"/>
    <n v="1301831718.9067099"/>
  </r>
  <r>
    <n v="418442"/>
    <x v="8"/>
    <x v="2"/>
    <n v="4312457000"/>
  </r>
  <r>
    <n v="418442"/>
    <x v="0"/>
    <x v="3"/>
    <n v="61981218.2164049"/>
  </r>
  <r>
    <n v="418442"/>
    <x v="1"/>
    <x v="3"/>
    <n v="121298951.987827"/>
  </r>
  <r>
    <n v="418442"/>
    <x v="2"/>
    <x v="3"/>
    <n v="131636515.6733"/>
  </r>
  <r>
    <n v="418442"/>
    <x v="3"/>
    <x v="3"/>
    <n v="322729680.64680701"/>
  </r>
  <r>
    <n v="418442"/>
    <x v="4"/>
    <x v="3"/>
    <n v="467217890.182621"/>
  </r>
  <r>
    <n v="418442"/>
    <x v="5"/>
    <x v="3"/>
    <n v="1046363153.52961"/>
  </r>
  <r>
    <n v="418442"/>
    <x v="6"/>
    <x v="3"/>
    <n v="1071493213.58092"/>
  </r>
  <r>
    <n v="418442"/>
    <x v="7"/>
    <x v="3"/>
    <n v="1393544376.1825099"/>
  </r>
  <r>
    <n v="418442"/>
    <x v="8"/>
    <x v="3"/>
    <n v="4616265000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count="36">
  <r>
    <n v="418443"/>
    <x v="0"/>
    <x v="0"/>
    <n v="79644000"/>
  </r>
  <r>
    <n v="418443"/>
    <x v="1"/>
    <x v="0"/>
    <n v="134238000"/>
  </r>
  <r>
    <n v="418443"/>
    <x v="2"/>
    <x v="0"/>
    <n v="148317000"/>
  </r>
  <r>
    <n v="418443"/>
    <x v="3"/>
    <x v="0"/>
    <n v="562697000"/>
  </r>
  <r>
    <n v="418443"/>
    <x v="4"/>
    <x v="0"/>
    <n v="718692000"/>
  </r>
  <r>
    <n v="418443"/>
    <x v="5"/>
    <x v="0"/>
    <n v="1438773000"/>
  </r>
  <r>
    <n v="418443"/>
    <x v="6"/>
    <x v="0"/>
    <n v="1810052000"/>
  </r>
  <r>
    <n v="418443"/>
    <x v="7"/>
    <x v="0"/>
    <n v="2193195000"/>
  </r>
  <r>
    <n v="418443"/>
    <x v="8"/>
    <x v="0"/>
    <n v="7085608000"/>
  </r>
  <r>
    <n v="418443"/>
    <x v="0"/>
    <x v="1"/>
    <n v="77864000"/>
  </r>
  <r>
    <n v="418443"/>
    <x v="1"/>
    <x v="1"/>
    <n v="143342000"/>
  </r>
  <r>
    <n v="418443"/>
    <x v="2"/>
    <x v="1"/>
    <n v="157852000"/>
  </r>
  <r>
    <n v="418443"/>
    <x v="3"/>
    <x v="1"/>
    <n v="613224000"/>
  </r>
  <r>
    <n v="418443"/>
    <x v="4"/>
    <x v="1"/>
    <n v="767285000"/>
  </r>
  <r>
    <n v="418443"/>
    <x v="5"/>
    <x v="1"/>
    <n v="1547789000"/>
  </r>
  <r>
    <n v="418443"/>
    <x v="6"/>
    <x v="1"/>
    <n v="1944113000"/>
  </r>
  <r>
    <n v="418443"/>
    <x v="7"/>
    <x v="1"/>
    <n v="2355261000"/>
  </r>
  <r>
    <n v="418443"/>
    <x v="8"/>
    <x v="1"/>
    <n v="7606730000"/>
  </r>
  <r>
    <n v="418443"/>
    <x v="0"/>
    <x v="2"/>
    <n v="82355000"/>
  </r>
  <r>
    <n v="418443"/>
    <x v="1"/>
    <x v="2"/>
    <n v="142493000"/>
  </r>
  <r>
    <n v="418443"/>
    <x v="2"/>
    <x v="2"/>
    <n v="160922000"/>
  </r>
  <r>
    <n v="418443"/>
    <x v="3"/>
    <x v="2"/>
    <n v="631732000"/>
  </r>
  <r>
    <n v="418443"/>
    <x v="4"/>
    <x v="2"/>
    <n v="805132000"/>
  </r>
  <r>
    <n v="418443"/>
    <x v="5"/>
    <x v="2"/>
    <n v="1632499000"/>
  </r>
  <r>
    <n v="418443"/>
    <x v="6"/>
    <x v="2"/>
    <n v="2044646000"/>
  </r>
  <r>
    <n v="418443"/>
    <x v="7"/>
    <x v="2"/>
    <n v="2483626000"/>
  </r>
  <r>
    <n v="418443"/>
    <x v="8"/>
    <x v="2"/>
    <n v="7983405000"/>
  </r>
  <r>
    <n v="418443"/>
    <x v="0"/>
    <x v="3"/>
    <n v="106405000"/>
  </r>
  <r>
    <n v="418443"/>
    <x v="1"/>
    <x v="3"/>
    <n v="161904000"/>
  </r>
  <r>
    <n v="418443"/>
    <x v="2"/>
    <x v="3"/>
    <n v="175951000"/>
  </r>
  <r>
    <n v="418443"/>
    <x v="3"/>
    <x v="3"/>
    <n v="672980000"/>
  </r>
  <r>
    <n v="418443"/>
    <x v="4"/>
    <x v="3"/>
    <n v="881419000"/>
  </r>
  <r>
    <n v="418443"/>
    <x v="5"/>
    <x v="3"/>
    <n v="1780929000"/>
  </r>
  <r>
    <n v="418443"/>
    <x v="6"/>
    <x v="3"/>
    <n v="2224573000"/>
  </r>
  <r>
    <n v="418443"/>
    <x v="7"/>
    <x v="3"/>
    <n v="2708501000"/>
  </r>
  <r>
    <n v="418443"/>
    <x v="8"/>
    <x v="3"/>
    <n v="8712662000"/>
  </r>
</pivotCacheRecords>
</file>

<file path=xl/pivotCache/pivotCacheRecords15.xml><?xml version="1.0" encoding="utf-8"?>
<pivotCacheRecords xmlns="http://schemas.openxmlformats.org/spreadsheetml/2006/main" xmlns:r="http://schemas.openxmlformats.org/officeDocument/2006/relationships" count="36">
  <r>
    <n v="418444"/>
    <x v="0"/>
    <x v="0"/>
    <n v="-9000"/>
  </r>
  <r>
    <n v="418444"/>
    <x v="1"/>
    <x v="0"/>
    <n v="-8000"/>
  </r>
  <r>
    <n v="418444"/>
    <x v="2"/>
    <x v="0"/>
    <n v="-1000"/>
  </r>
  <r>
    <n v="418444"/>
    <x v="3"/>
    <x v="0"/>
    <n v="0"/>
  </r>
  <r>
    <n v="418444"/>
    <x v="4"/>
    <x v="0"/>
    <n v="0"/>
  </r>
  <r>
    <n v="418444"/>
    <x v="5"/>
    <x v="0"/>
    <n v="0"/>
  </r>
  <r>
    <n v="418444"/>
    <x v="6"/>
    <x v="0"/>
    <n v="0"/>
  </r>
  <r>
    <n v="418444"/>
    <x v="7"/>
    <x v="0"/>
    <n v="0"/>
  </r>
  <r>
    <n v="418444"/>
    <x v="8"/>
    <x v="0"/>
    <n v="0"/>
  </r>
  <r>
    <n v="418444"/>
    <x v="3"/>
    <x v="1"/>
    <n v="0"/>
  </r>
  <r>
    <n v="418444"/>
    <x v="4"/>
    <x v="1"/>
    <n v="0"/>
  </r>
  <r>
    <n v="418444"/>
    <x v="5"/>
    <x v="1"/>
    <n v="0"/>
  </r>
  <r>
    <n v="418444"/>
    <x v="6"/>
    <x v="1"/>
    <n v="0"/>
  </r>
  <r>
    <n v="418444"/>
    <x v="7"/>
    <x v="1"/>
    <n v="0"/>
  </r>
  <r>
    <n v="418444"/>
    <x v="2"/>
    <x v="1"/>
    <n v="0"/>
  </r>
  <r>
    <n v="418444"/>
    <x v="0"/>
    <x v="1"/>
    <n v="0"/>
  </r>
  <r>
    <n v="418444"/>
    <x v="1"/>
    <x v="1"/>
    <n v="0"/>
  </r>
  <r>
    <n v="418444"/>
    <x v="8"/>
    <x v="1"/>
    <n v="0"/>
  </r>
  <r>
    <n v="418444"/>
    <x v="3"/>
    <x v="2"/>
    <n v="0"/>
  </r>
  <r>
    <n v="418444"/>
    <x v="4"/>
    <x v="2"/>
    <n v="0"/>
  </r>
  <r>
    <n v="418444"/>
    <x v="5"/>
    <x v="2"/>
    <n v="0"/>
  </r>
  <r>
    <n v="418444"/>
    <x v="6"/>
    <x v="2"/>
    <n v="0"/>
  </r>
  <r>
    <n v="418444"/>
    <x v="7"/>
    <x v="2"/>
    <n v="0"/>
  </r>
  <r>
    <n v="418444"/>
    <x v="2"/>
    <x v="2"/>
    <n v="0"/>
  </r>
  <r>
    <n v="418444"/>
    <x v="0"/>
    <x v="2"/>
    <n v="0"/>
  </r>
  <r>
    <n v="418444"/>
    <x v="1"/>
    <x v="2"/>
    <n v="0"/>
  </r>
  <r>
    <n v="418444"/>
    <x v="8"/>
    <x v="2"/>
    <n v="0"/>
  </r>
  <r>
    <n v="418444"/>
    <x v="3"/>
    <x v="3"/>
    <n v="0"/>
  </r>
  <r>
    <n v="418444"/>
    <x v="4"/>
    <x v="3"/>
    <n v="0"/>
  </r>
  <r>
    <n v="418444"/>
    <x v="5"/>
    <x v="3"/>
    <n v="0"/>
  </r>
  <r>
    <n v="418444"/>
    <x v="6"/>
    <x v="3"/>
    <n v="0"/>
  </r>
  <r>
    <n v="418444"/>
    <x v="7"/>
    <x v="3"/>
    <n v="0"/>
  </r>
  <r>
    <n v="418444"/>
    <x v="2"/>
    <x v="3"/>
    <n v="0"/>
  </r>
  <r>
    <n v="418444"/>
    <x v="0"/>
    <x v="3"/>
    <n v="0"/>
  </r>
  <r>
    <n v="418444"/>
    <x v="1"/>
    <x v="3"/>
    <n v="0"/>
  </r>
  <r>
    <n v="418444"/>
    <x v="8"/>
    <x v="3"/>
    <n v="0"/>
  </r>
</pivotCacheRecords>
</file>

<file path=xl/pivotCache/pivotCacheRecords16.xml><?xml version="1.0" encoding="utf-8"?>
<pivotCacheRecords xmlns="http://schemas.openxmlformats.org/spreadsheetml/2006/main" xmlns:r="http://schemas.openxmlformats.org/officeDocument/2006/relationships" count="36">
  <r>
    <n v="418445"/>
    <x v="0"/>
    <x v="0"/>
    <n v="358000"/>
  </r>
  <r>
    <n v="418445"/>
    <x v="1"/>
    <x v="0"/>
    <n v="606000"/>
  </r>
  <r>
    <n v="418445"/>
    <x v="2"/>
    <x v="0"/>
    <n v="662000"/>
  </r>
  <r>
    <n v="418445"/>
    <x v="3"/>
    <x v="0"/>
    <n v="1937000"/>
  </r>
  <r>
    <n v="418445"/>
    <x v="4"/>
    <x v="0"/>
    <n v="2811000"/>
  </r>
  <r>
    <n v="418445"/>
    <x v="5"/>
    <x v="0"/>
    <n v="5595000"/>
  </r>
  <r>
    <n v="418445"/>
    <x v="6"/>
    <x v="0"/>
    <n v="8493000"/>
  </r>
  <r>
    <n v="418445"/>
    <x v="7"/>
    <x v="0"/>
    <n v="17040000"/>
  </r>
  <r>
    <n v="418445"/>
    <x v="8"/>
    <x v="0"/>
    <n v="37502000"/>
  </r>
  <r>
    <n v="418445"/>
    <x v="0"/>
    <x v="1"/>
    <n v="358000"/>
  </r>
  <r>
    <n v="418445"/>
    <x v="1"/>
    <x v="1"/>
    <n v="606000"/>
  </r>
  <r>
    <n v="418445"/>
    <x v="2"/>
    <x v="1"/>
    <n v="662000"/>
  </r>
  <r>
    <n v="418445"/>
    <x v="3"/>
    <x v="1"/>
    <n v="1937000"/>
  </r>
  <r>
    <n v="418445"/>
    <x v="4"/>
    <x v="1"/>
    <n v="2811000"/>
  </r>
  <r>
    <n v="418445"/>
    <x v="5"/>
    <x v="1"/>
    <n v="5595000"/>
  </r>
  <r>
    <n v="418445"/>
    <x v="6"/>
    <x v="1"/>
    <n v="8493000"/>
  </r>
  <r>
    <n v="418445"/>
    <x v="7"/>
    <x v="1"/>
    <n v="17040000"/>
  </r>
  <r>
    <n v="418445"/>
    <x v="8"/>
    <x v="1"/>
    <n v="37502000"/>
  </r>
  <r>
    <n v="418445"/>
    <x v="0"/>
    <x v="2"/>
    <n v="358000"/>
  </r>
  <r>
    <n v="418445"/>
    <x v="1"/>
    <x v="2"/>
    <n v="606000"/>
  </r>
  <r>
    <n v="418445"/>
    <x v="2"/>
    <x v="2"/>
    <n v="662000"/>
  </r>
  <r>
    <n v="418445"/>
    <x v="3"/>
    <x v="2"/>
    <n v="1937000"/>
  </r>
  <r>
    <n v="418445"/>
    <x v="4"/>
    <x v="2"/>
    <n v="2811000"/>
  </r>
  <r>
    <n v="418445"/>
    <x v="5"/>
    <x v="2"/>
    <n v="5595000"/>
  </r>
  <r>
    <n v="418445"/>
    <x v="6"/>
    <x v="2"/>
    <n v="8493000"/>
  </r>
  <r>
    <n v="418445"/>
    <x v="7"/>
    <x v="2"/>
    <n v="17040000"/>
  </r>
  <r>
    <n v="418445"/>
    <x v="8"/>
    <x v="2"/>
    <n v="37502000"/>
  </r>
  <r>
    <n v="418445"/>
    <x v="0"/>
    <x v="3"/>
    <n v="179000"/>
  </r>
  <r>
    <n v="418445"/>
    <x v="1"/>
    <x v="3"/>
    <n v="303000"/>
  </r>
  <r>
    <n v="418445"/>
    <x v="2"/>
    <x v="3"/>
    <n v="331000"/>
  </r>
  <r>
    <n v="418445"/>
    <x v="3"/>
    <x v="3"/>
    <n v="968000"/>
  </r>
  <r>
    <n v="418445"/>
    <x v="4"/>
    <x v="3"/>
    <n v="1406000"/>
  </r>
  <r>
    <n v="418445"/>
    <x v="5"/>
    <x v="3"/>
    <n v="2798000"/>
  </r>
  <r>
    <n v="418445"/>
    <x v="6"/>
    <x v="3"/>
    <n v="4246000"/>
  </r>
  <r>
    <n v="418445"/>
    <x v="7"/>
    <x v="3"/>
    <n v="8520000"/>
  </r>
  <r>
    <n v="418445"/>
    <x v="8"/>
    <x v="3"/>
    <n v="18751000"/>
  </r>
</pivotCacheRecords>
</file>

<file path=xl/pivotCache/pivotCacheRecords17.xml><?xml version="1.0" encoding="utf-8"?>
<pivotCacheRecords xmlns="http://schemas.openxmlformats.org/spreadsheetml/2006/main" xmlns:r="http://schemas.openxmlformats.org/officeDocument/2006/relationships" count="36">
  <r>
    <n v="418446"/>
    <x v="0"/>
    <x v="0"/>
    <n v="1164000"/>
  </r>
  <r>
    <n v="418446"/>
    <x v="1"/>
    <x v="0"/>
    <n v="1940000"/>
  </r>
  <r>
    <n v="418446"/>
    <x v="2"/>
    <x v="0"/>
    <n v="1940000"/>
  </r>
  <r>
    <n v="418446"/>
    <x v="3"/>
    <x v="0"/>
    <n v="6596000"/>
  </r>
  <r>
    <n v="418446"/>
    <x v="4"/>
    <x v="0"/>
    <n v="9700000"/>
  </r>
  <r>
    <n v="418446"/>
    <x v="5"/>
    <x v="0"/>
    <n v="19303000"/>
  </r>
  <r>
    <n v="418446"/>
    <x v="6"/>
    <x v="0"/>
    <n v="26869000"/>
  </r>
  <r>
    <n v="418446"/>
    <x v="7"/>
    <x v="0"/>
    <n v="29488000"/>
  </r>
  <r>
    <n v="418446"/>
    <x v="8"/>
    <x v="0"/>
    <n v="97000000"/>
  </r>
  <r>
    <n v="418446"/>
    <x v="0"/>
    <x v="1"/>
    <n v="3564000"/>
  </r>
  <r>
    <n v="418446"/>
    <x v="1"/>
    <x v="1"/>
    <n v="5940000"/>
  </r>
  <r>
    <n v="418446"/>
    <x v="2"/>
    <x v="1"/>
    <n v="5940000"/>
  </r>
  <r>
    <n v="418446"/>
    <x v="3"/>
    <x v="1"/>
    <n v="20196000"/>
  </r>
  <r>
    <n v="418446"/>
    <x v="4"/>
    <x v="1"/>
    <n v="29700000"/>
  </r>
  <r>
    <n v="418446"/>
    <x v="5"/>
    <x v="1"/>
    <n v="59103000"/>
  </r>
  <r>
    <n v="418446"/>
    <x v="6"/>
    <x v="1"/>
    <n v="82269000"/>
  </r>
  <r>
    <n v="418446"/>
    <x v="7"/>
    <x v="1"/>
    <n v="90288000"/>
  </r>
  <r>
    <n v="418446"/>
    <x v="8"/>
    <x v="1"/>
    <n v="297000000"/>
  </r>
  <r>
    <n v="418446"/>
    <x v="1"/>
    <x v="2"/>
    <n v="6132000"/>
  </r>
  <r>
    <n v="418446"/>
    <x v="0"/>
    <x v="2"/>
    <n v="7313000"/>
  </r>
  <r>
    <n v="418446"/>
    <x v="2"/>
    <x v="2"/>
    <n v="10742000"/>
  </r>
  <r>
    <n v="418446"/>
    <x v="3"/>
    <x v="2"/>
    <n v="31915000"/>
  </r>
  <r>
    <n v="418446"/>
    <x v="4"/>
    <x v="2"/>
    <n v="49189000"/>
  </r>
  <r>
    <n v="418446"/>
    <x v="7"/>
    <x v="2"/>
    <n v="100674000"/>
  </r>
  <r>
    <n v="418446"/>
    <x v="5"/>
    <x v="2"/>
    <n v="113079000"/>
  </r>
  <r>
    <n v="418446"/>
    <x v="6"/>
    <x v="2"/>
    <n v="142655000"/>
  </r>
  <r>
    <n v="418446"/>
    <x v="8"/>
    <x v="2"/>
    <n v="461699000"/>
  </r>
  <r>
    <n v="418446"/>
    <x v="6"/>
    <x v="3"/>
    <n v="0"/>
  </r>
  <r>
    <n v="418446"/>
    <x v="1"/>
    <x v="3"/>
    <n v="0"/>
  </r>
  <r>
    <n v="418446"/>
    <x v="0"/>
    <x v="3"/>
    <n v="5155000"/>
  </r>
  <r>
    <n v="418446"/>
    <x v="2"/>
    <x v="3"/>
    <n v="10033000"/>
  </r>
  <r>
    <n v="418446"/>
    <x v="3"/>
    <x v="3"/>
    <n v="27289000"/>
  </r>
  <r>
    <n v="418446"/>
    <x v="4"/>
    <x v="3"/>
    <n v="43842000"/>
  </r>
  <r>
    <n v="418446"/>
    <x v="7"/>
    <x v="3"/>
    <n v="67987000"/>
  </r>
  <r>
    <n v="418446"/>
    <x v="5"/>
    <x v="3"/>
    <n v="78324000"/>
  </r>
  <r>
    <n v="418446"/>
    <x v="8"/>
    <x v="3"/>
    <n v="232630000"/>
  </r>
</pivotCacheRecords>
</file>

<file path=xl/pivotCache/pivotCacheRecords18.xml><?xml version="1.0" encoding="utf-8"?>
<pivotCacheRecords xmlns="http://schemas.openxmlformats.org/spreadsheetml/2006/main" xmlns:r="http://schemas.openxmlformats.org/officeDocument/2006/relationships" count="36">
  <r>
    <n v="418447"/>
    <x v="0"/>
    <x v="0"/>
    <n v="0"/>
  </r>
  <r>
    <n v="418447"/>
    <x v="1"/>
    <x v="0"/>
    <n v="0"/>
  </r>
  <r>
    <n v="418447"/>
    <x v="2"/>
    <x v="0"/>
    <n v="0"/>
  </r>
  <r>
    <n v="418447"/>
    <x v="3"/>
    <x v="0"/>
    <n v="0"/>
  </r>
  <r>
    <n v="418447"/>
    <x v="4"/>
    <x v="0"/>
    <n v="0"/>
  </r>
  <r>
    <n v="418447"/>
    <x v="5"/>
    <x v="0"/>
    <n v="0"/>
  </r>
  <r>
    <n v="418447"/>
    <x v="6"/>
    <x v="0"/>
    <n v="0"/>
  </r>
  <r>
    <n v="418447"/>
    <x v="7"/>
    <x v="0"/>
    <n v="0"/>
  </r>
  <r>
    <n v="418447"/>
    <x v="8"/>
    <x v="0"/>
    <n v="0"/>
  </r>
  <r>
    <n v="418447"/>
    <x v="0"/>
    <x v="1"/>
    <n v="0"/>
  </r>
  <r>
    <n v="418447"/>
    <x v="1"/>
    <x v="1"/>
    <n v="0"/>
  </r>
  <r>
    <n v="418447"/>
    <x v="2"/>
    <x v="1"/>
    <n v="0"/>
  </r>
  <r>
    <n v="418447"/>
    <x v="3"/>
    <x v="1"/>
    <n v="0"/>
  </r>
  <r>
    <n v="418447"/>
    <x v="4"/>
    <x v="1"/>
    <n v="0"/>
  </r>
  <r>
    <n v="418447"/>
    <x v="5"/>
    <x v="1"/>
    <n v="0"/>
  </r>
  <r>
    <n v="418447"/>
    <x v="6"/>
    <x v="1"/>
    <n v="0"/>
  </r>
  <r>
    <n v="418447"/>
    <x v="7"/>
    <x v="1"/>
    <n v="0"/>
  </r>
  <r>
    <n v="418447"/>
    <x v="8"/>
    <x v="1"/>
    <n v="0"/>
  </r>
  <r>
    <n v="418447"/>
    <x v="0"/>
    <x v="2"/>
    <n v="1171000"/>
  </r>
  <r>
    <n v="418447"/>
    <x v="2"/>
    <x v="2"/>
    <n v="3659000"/>
  </r>
  <r>
    <n v="418447"/>
    <x v="5"/>
    <x v="2"/>
    <n v="3752000"/>
  </r>
  <r>
    <n v="418447"/>
    <x v="4"/>
    <x v="2"/>
    <n v="9905000"/>
  </r>
  <r>
    <n v="418447"/>
    <x v="8"/>
    <x v="2"/>
    <n v="15204000"/>
  </r>
  <r>
    <n v="418447"/>
    <x v="7"/>
    <x v="2"/>
    <n v="19585000"/>
  </r>
  <r>
    <n v="418447"/>
    <x v="3"/>
    <x v="2"/>
    <n v="32472000"/>
  </r>
  <r>
    <n v="418447"/>
    <x v="1"/>
    <x v="2"/>
    <n v="39272000"/>
  </r>
  <r>
    <n v="418447"/>
    <x v="6"/>
    <x v="2"/>
    <n v="125020000"/>
  </r>
  <r>
    <n v="418447"/>
    <x v="0"/>
    <x v="3"/>
    <n v="587000"/>
  </r>
  <r>
    <n v="418447"/>
    <x v="2"/>
    <x v="3"/>
    <n v="1834000"/>
  </r>
  <r>
    <n v="418447"/>
    <x v="5"/>
    <x v="3"/>
    <n v="1880000"/>
  </r>
  <r>
    <n v="418447"/>
    <x v="4"/>
    <x v="3"/>
    <n v="4963000"/>
  </r>
  <r>
    <n v="418447"/>
    <x v="8"/>
    <x v="3"/>
    <n v="7618000"/>
  </r>
  <r>
    <n v="418447"/>
    <x v="7"/>
    <x v="3"/>
    <n v="9814000"/>
  </r>
  <r>
    <n v="418447"/>
    <x v="3"/>
    <x v="3"/>
    <n v="16271000"/>
  </r>
  <r>
    <n v="418447"/>
    <x v="1"/>
    <x v="3"/>
    <n v="19678000"/>
  </r>
  <r>
    <n v="418447"/>
    <x v="6"/>
    <x v="3"/>
    <n v="62645000"/>
  </r>
</pivotCacheRecords>
</file>

<file path=xl/pivotCache/pivotCacheRecords19.xml><?xml version="1.0" encoding="utf-8"?>
<pivotCacheRecords xmlns="http://schemas.openxmlformats.org/spreadsheetml/2006/main" xmlns:r="http://schemas.openxmlformats.org/officeDocument/2006/relationships" count="36">
  <r>
    <n v="418448"/>
    <x v="0"/>
    <x v="0"/>
    <n v="24000"/>
  </r>
  <r>
    <n v="418448"/>
    <x v="1"/>
    <x v="0"/>
    <n v="2487000"/>
  </r>
  <r>
    <n v="418448"/>
    <x v="2"/>
    <x v="0"/>
    <n v="8560000"/>
  </r>
  <r>
    <n v="418448"/>
    <x v="3"/>
    <x v="0"/>
    <n v="9944000"/>
  </r>
  <r>
    <n v="418448"/>
    <x v="4"/>
    <x v="0"/>
    <n v="23880000"/>
  </r>
  <r>
    <n v="418448"/>
    <x v="5"/>
    <x v="0"/>
    <n v="35972000"/>
  </r>
  <r>
    <n v="418448"/>
    <x v="6"/>
    <x v="0"/>
    <n v="36921000"/>
  </r>
  <r>
    <n v="418448"/>
    <x v="7"/>
    <x v="0"/>
    <n v="72818000"/>
  </r>
  <r>
    <n v="418448"/>
    <x v="8"/>
    <x v="0"/>
    <n v="190606000"/>
  </r>
  <r>
    <n v="418448"/>
    <x v="0"/>
    <x v="1"/>
    <n v="30000"/>
  </r>
  <r>
    <n v="418448"/>
    <x v="1"/>
    <x v="1"/>
    <n v="3864000"/>
  </r>
  <r>
    <n v="418448"/>
    <x v="2"/>
    <x v="1"/>
    <n v="4852000"/>
  </r>
  <r>
    <n v="418448"/>
    <x v="6"/>
    <x v="1"/>
    <n v="20864000"/>
  </r>
  <r>
    <n v="418448"/>
    <x v="5"/>
    <x v="1"/>
    <n v="24839000"/>
  </r>
  <r>
    <n v="418448"/>
    <x v="4"/>
    <x v="1"/>
    <n v="26069000"/>
  </r>
  <r>
    <n v="418448"/>
    <x v="3"/>
    <x v="1"/>
    <n v="64734000"/>
  </r>
  <r>
    <n v="418448"/>
    <x v="7"/>
    <x v="1"/>
    <n v="70094000"/>
  </r>
  <r>
    <n v="418448"/>
    <x v="8"/>
    <x v="1"/>
    <n v="215346000"/>
  </r>
  <r>
    <n v="418448"/>
    <x v="1"/>
    <x v="2"/>
    <n v="1683000"/>
  </r>
  <r>
    <n v="418448"/>
    <x v="2"/>
    <x v="2"/>
    <n v="3896000"/>
  </r>
  <r>
    <n v="418448"/>
    <x v="0"/>
    <x v="2"/>
    <n v="7551000"/>
  </r>
  <r>
    <n v="418448"/>
    <x v="6"/>
    <x v="2"/>
    <n v="11635000"/>
  </r>
  <r>
    <n v="418448"/>
    <x v="4"/>
    <x v="2"/>
    <n v="23266000"/>
  </r>
  <r>
    <n v="418448"/>
    <x v="5"/>
    <x v="2"/>
    <n v="24967000"/>
  </r>
  <r>
    <n v="418448"/>
    <x v="3"/>
    <x v="2"/>
    <n v="25171000"/>
  </r>
  <r>
    <n v="418448"/>
    <x v="7"/>
    <x v="2"/>
    <n v="31844000"/>
  </r>
  <r>
    <n v="418448"/>
    <x v="8"/>
    <x v="2"/>
    <n v="130013000"/>
  </r>
  <r>
    <n v="418448"/>
    <x v="2"/>
    <x v="3"/>
    <n v="789000"/>
  </r>
  <r>
    <n v="418448"/>
    <x v="7"/>
    <x v="3"/>
    <n v="1135000"/>
  </r>
  <r>
    <n v="418448"/>
    <x v="6"/>
    <x v="3"/>
    <n v="3794000"/>
  </r>
  <r>
    <n v="418448"/>
    <x v="5"/>
    <x v="3"/>
    <n v="5105000"/>
  </r>
  <r>
    <n v="418448"/>
    <x v="0"/>
    <x v="3"/>
    <n v="5131000"/>
  </r>
  <r>
    <n v="418448"/>
    <x v="1"/>
    <x v="3"/>
    <n v="6831000"/>
  </r>
  <r>
    <n v="418448"/>
    <x v="4"/>
    <x v="3"/>
    <n v="8513000"/>
  </r>
  <r>
    <n v="418448"/>
    <x v="3"/>
    <x v="3"/>
    <n v="37818000"/>
  </r>
  <r>
    <n v="418448"/>
    <x v="8"/>
    <x v="3"/>
    <n v="69116000"/>
  </r>
</pivotCacheRecords>
</file>

<file path=xl/pivotCache/pivotCacheRecords20.xml><?xml version="1.0" encoding="utf-8"?>
<pivotCacheRecords xmlns="http://schemas.openxmlformats.org/spreadsheetml/2006/main" xmlns:r="http://schemas.openxmlformats.org/officeDocument/2006/relationships" count="36">
  <r>
    <n v="418449"/>
    <x v="0"/>
    <x v="0"/>
    <n v="0"/>
  </r>
  <r>
    <n v="418449"/>
    <x v="1"/>
    <x v="0"/>
    <n v="0"/>
  </r>
  <r>
    <n v="418449"/>
    <x v="2"/>
    <x v="0"/>
    <n v="0"/>
  </r>
  <r>
    <n v="418449"/>
    <x v="3"/>
    <x v="0"/>
    <n v="0"/>
  </r>
  <r>
    <n v="418449"/>
    <x v="4"/>
    <x v="0"/>
    <n v="0"/>
  </r>
  <r>
    <n v="418449"/>
    <x v="5"/>
    <x v="0"/>
    <n v="0"/>
  </r>
  <r>
    <n v="418449"/>
    <x v="6"/>
    <x v="0"/>
    <n v="0"/>
  </r>
  <r>
    <n v="418449"/>
    <x v="7"/>
    <x v="0"/>
    <n v="0"/>
  </r>
  <r>
    <n v="418449"/>
    <x v="8"/>
    <x v="0"/>
    <n v="0"/>
  </r>
  <r>
    <n v="418449"/>
    <x v="0"/>
    <x v="1"/>
    <n v="200000"/>
  </r>
  <r>
    <n v="418449"/>
    <x v="5"/>
    <x v="1"/>
    <n v="1200000"/>
  </r>
  <r>
    <n v="418449"/>
    <x v="4"/>
    <x v="1"/>
    <n v="2000000"/>
  </r>
  <r>
    <n v="418449"/>
    <x v="7"/>
    <x v="1"/>
    <n v="2200000"/>
  </r>
  <r>
    <n v="418449"/>
    <x v="2"/>
    <x v="1"/>
    <n v="3200000"/>
  </r>
  <r>
    <n v="418449"/>
    <x v="8"/>
    <x v="1"/>
    <n v="4800000"/>
  </r>
  <r>
    <n v="418449"/>
    <x v="3"/>
    <x v="1"/>
    <n v="10000000"/>
  </r>
  <r>
    <n v="418449"/>
    <x v="1"/>
    <x v="1"/>
    <n v="10200000"/>
  </r>
  <r>
    <n v="418449"/>
    <x v="6"/>
    <x v="1"/>
    <n v="33800000"/>
  </r>
  <r>
    <n v="418449"/>
    <x v="0"/>
    <x v="2"/>
    <n v="0"/>
  </r>
  <r>
    <n v="418449"/>
    <x v="1"/>
    <x v="2"/>
    <n v="0"/>
  </r>
  <r>
    <n v="418449"/>
    <x v="2"/>
    <x v="2"/>
    <n v="0"/>
  </r>
  <r>
    <n v="418449"/>
    <x v="3"/>
    <x v="2"/>
    <n v="0"/>
  </r>
  <r>
    <n v="418449"/>
    <x v="4"/>
    <x v="2"/>
    <n v="0"/>
  </r>
  <r>
    <n v="418449"/>
    <x v="5"/>
    <x v="2"/>
    <n v="0"/>
  </r>
  <r>
    <n v="418449"/>
    <x v="6"/>
    <x v="2"/>
    <n v="0"/>
  </r>
  <r>
    <n v="418449"/>
    <x v="7"/>
    <x v="2"/>
    <n v="0"/>
  </r>
  <r>
    <n v="418449"/>
    <x v="8"/>
    <x v="2"/>
    <n v="0"/>
  </r>
  <r>
    <n v="418449"/>
    <x v="0"/>
    <x v="3"/>
    <n v="0"/>
  </r>
  <r>
    <n v="418449"/>
    <x v="1"/>
    <x v="3"/>
    <n v="0"/>
  </r>
  <r>
    <n v="418449"/>
    <x v="2"/>
    <x v="3"/>
    <n v="0"/>
  </r>
  <r>
    <n v="418449"/>
    <x v="3"/>
    <x v="3"/>
    <n v="0"/>
  </r>
  <r>
    <n v="418449"/>
    <x v="4"/>
    <x v="3"/>
    <n v="0"/>
  </r>
  <r>
    <n v="418449"/>
    <x v="5"/>
    <x v="3"/>
    <n v="0"/>
  </r>
  <r>
    <n v="418449"/>
    <x v="6"/>
    <x v="3"/>
    <n v="0"/>
  </r>
  <r>
    <n v="418449"/>
    <x v="7"/>
    <x v="3"/>
    <n v="0"/>
  </r>
  <r>
    <n v="418449"/>
    <x v="8"/>
    <x v="3"/>
    <n v="0"/>
  </r>
</pivotCacheRecords>
</file>

<file path=xl/pivotCache/pivotCacheRecords21.xml><?xml version="1.0" encoding="utf-8"?>
<pivotCacheRecords xmlns="http://schemas.openxmlformats.org/spreadsheetml/2006/main" xmlns:r="http://schemas.openxmlformats.org/officeDocument/2006/relationships" count="36">
  <r>
    <n v="418450"/>
    <x v="0"/>
    <x v="0"/>
    <n v="0"/>
  </r>
  <r>
    <n v="418450"/>
    <x v="1"/>
    <x v="0"/>
    <n v="0"/>
  </r>
  <r>
    <n v="418450"/>
    <x v="2"/>
    <x v="0"/>
    <n v="0"/>
  </r>
  <r>
    <n v="418450"/>
    <x v="3"/>
    <x v="0"/>
    <n v="0"/>
  </r>
  <r>
    <n v="418450"/>
    <x v="4"/>
    <x v="0"/>
    <n v="0"/>
  </r>
  <r>
    <n v="418450"/>
    <x v="5"/>
    <x v="0"/>
    <n v="0"/>
  </r>
  <r>
    <n v="418450"/>
    <x v="6"/>
    <x v="0"/>
    <n v="0"/>
  </r>
  <r>
    <n v="418450"/>
    <x v="7"/>
    <x v="0"/>
    <n v="0"/>
  </r>
  <r>
    <n v="418450"/>
    <x v="8"/>
    <x v="0"/>
    <n v="0"/>
  </r>
  <r>
    <n v="418450"/>
    <x v="5"/>
    <x v="1"/>
    <n v="0"/>
  </r>
  <r>
    <n v="418450"/>
    <x v="2"/>
    <x v="1"/>
    <n v="215000"/>
  </r>
  <r>
    <n v="418450"/>
    <x v="0"/>
    <x v="1"/>
    <n v="293000"/>
  </r>
  <r>
    <n v="418450"/>
    <x v="4"/>
    <x v="1"/>
    <n v="1355000"/>
  </r>
  <r>
    <n v="418450"/>
    <x v="1"/>
    <x v="1"/>
    <n v="1760000"/>
  </r>
  <r>
    <n v="418450"/>
    <x v="8"/>
    <x v="1"/>
    <n v="2999000"/>
  </r>
  <r>
    <n v="418450"/>
    <x v="7"/>
    <x v="1"/>
    <n v="3151000"/>
  </r>
  <r>
    <n v="418450"/>
    <x v="3"/>
    <x v="1"/>
    <n v="4184000"/>
  </r>
  <r>
    <n v="418450"/>
    <x v="6"/>
    <x v="1"/>
    <n v="13957000"/>
  </r>
  <r>
    <n v="418450"/>
    <x v="5"/>
    <x v="2"/>
    <n v="0"/>
  </r>
  <r>
    <n v="418450"/>
    <x v="2"/>
    <x v="2"/>
    <n v="215000"/>
  </r>
  <r>
    <n v="418450"/>
    <x v="0"/>
    <x v="2"/>
    <n v="293000"/>
  </r>
  <r>
    <n v="418450"/>
    <x v="1"/>
    <x v="2"/>
    <n v="824000"/>
  </r>
  <r>
    <n v="418450"/>
    <x v="4"/>
    <x v="2"/>
    <n v="1097000"/>
  </r>
  <r>
    <n v="418450"/>
    <x v="8"/>
    <x v="2"/>
    <n v="2216000"/>
  </r>
  <r>
    <n v="418450"/>
    <x v="7"/>
    <x v="2"/>
    <n v="3151000"/>
  </r>
  <r>
    <n v="418450"/>
    <x v="3"/>
    <x v="2"/>
    <n v="3273000"/>
  </r>
  <r>
    <n v="418450"/>
    <x v="6"/>
    <x v="2"/>
    <n v="11069000"/>
  </r>
  <r>
    <n v="418450"/>
    <x v="1"/>
    <x v="3"/>
    <n v="0"/>
  </r>
  <r>
    <n v="418450"/>
    <x v="5"/>
    <x v="3"/>
    <n v="0"/>
  </r>
  <r>
    <n v="418450"/>
    <x v="7"/>
    <x v="3"/>
    <n v="0"/>
  </r>
  <r>
    <n v="418450"/>
    <x v="2"/>
    <x v="3"/>
    <n v="215000"/>
  </r>
  <r>
    <n v="418450"/>
    <x v="0"/>
    <x v="3"/>
    <n v="293000"/>
  </r>
  <r>
    <n v="418450"/>
    <x v="4"/>
    <x v="3"/>
    <n v="1149000"/>
  </r>
  <r>
    <n v="418450"/>
    <x v="8"/>
    <x v="3"/>
    <n v="2565000"/>
  </r>
  <r>
    <n v="418450"/>
    <x v="3"/>
    <x v="3"/>
    <n v="3166000"/>
  </r>
  <r>
    <n v="418450"/>
    <x v="6"/>
    <x v="3"/>
    <n v="7388000"/>
  </r>
</pivotCacheRecords>
</file>

<file path=xl/pivotCache/pivotCacheRecords22.xml><?xml version="1.0" encoding="utf-8"?>
<pivotCacheRecords xmlns="http://schemas.openxmlformats.org/spreadsheetml/2006/main" xmlns:r="http://schemas.openxmlformats.org/officeDocument/2006/relationships" count="36">
  <r>
    <n v="418451"/>
    <x v="0"/>
    <x v="0"/>
    <n v="0"/>
  </r>
  <r>
    <n v="418451"/>
    <x v="1"/>
    <x v="0"/>
    <n v="0"/>
  </r>
  <r>
    <n v="418451"/>
    <x v="2"/>
    <x v="0"/>
    <n v="0"/>
  </r>
  <r>
    <n v="418451"/>
    <x v="3"/>
    <x v="0"/>
    <n v="0"/>
  </r>
  <r>
    <n v="418451"/>
    <x v="4"/>
    <x v="0"/>
    <n v="0"/>
  </r>
  <r>
    <n v="418451"/>
    <x v="5"/>
    <x v="0"/>
    <n v="0"/>
  </r>
  <r>
    <n v="418451"/>
    <x v="6"/>
    <x v="0"/>
    <n v="0"/>
  </r>
  <r>
    <n v="418451"/>
    <x v="7"/>
    <x v="0"/>
    <n v="0"/>
  </r>
  <r>
    <n v="418451"/>
    <x v="8"/>
    <x v="0"/>
    <n v="0"/>
  </r>
  <r>
    <n v="418451"/>
    <x v="2"/>
    <x v="1"/>
    <n v="0"/>
  </r>
  <r>
    <n v="418451"/>
    <x v="3"/>
    <x v="1"/>
    <n v="0"/>
  </r>
  <r>
    <n v="418451"/>
    <x v="5"/>
    <x v="1"/>
    <n v="0"/>
  </r>
  <r>
    <n v="418451"/>
    <x v="0"/>
    <x v="1"/>
    <n v="74000"/>
  </r>
  <r>
    <n v="418451"/>
    <x v="4"/>
    <x v="1"/>
    <n v="105000"/>
  </r>
  <r>
    <n v="418451"/>
    <x v="8"/>
    <x v="1"/>
    <n v="110000"/>
  </r>
  <r>
    <n v="418451"/>
    <x v="7"/>
    <x v="1"/>
    <n v="202000"/>
  </r>
  <r>
    <n v="418451"/>
    <x v="1"/>
    <x v="1"/>
    <n v="214000"/>
  </r>
  <r>
    <n v="418451"/>
    <x v="6"/>
    <x v="1"/>
    <n v="705000"/>
  </r>
  <r>
    <n v="418451"/>
    <x v="2"/>
    <x v="2"/>
    <n v="0"/>
  </r>
  <r>
    <n v="418451"/>
    <x v="3"/>
    <x v="2"/>
    <n v="0"/>
  </r>
  <r>
    <n v="418451"/>
    <x v="5"/>
    <x v="2"/>
    <n v="0"/>
  </r>
  <r>
    <n v="418451"/>
    <x v="0"/>
    <x v="2"/>
    <n v="74000"/>
  </r>
  <r>
    <n v="418451"/>
    <x v="4"/>
    <x v="2"/>
    <n v="105000"/>
  </r>
  <r>
    <n v="418451"/>
    <x v="8"/>
    <x v="2"/>
    <n v="110000"/>
  </r>
  <r>
    <n v="418451"/>
    <x v="7"/>
    <x v="2"/>
    <n v="202000"/>
  </r>
  <r>
    <n v="418451"/>
    <x v="1"/>
    <x v="2"/>
    <n v="214000"/>
  </r>
  <r>
    <n v="418451"/>
    <x v="6"/>
    <x v="2"/>
    <n v="705000"/>
  </r>
  <r>
    <n v="418451"/>
    <x v="0"/>
    <x v="3"/>
    <n v="0"/>
  </r>
  <r>
    <n v="418451"/>
    <x v="5"/>
    <x v="3"/>
    <n v="0"/>
  </r>
  <r>
    <n v="418451"/>
    <x v="2"/>
    <x v="3"/>
    <n v="56000"/>
  </r>
  <r>
    <n v="418451"/>
    <x v="4"/>
    <x v="3"/>
    <n v="129000"/>
  </r>
  <r>
    <n v="418451"/>
    <x v="8"/>
    <x v="3"/>
    <n v="135000"/>
  </r>
  <r>
    <n v="418451"/>
    <x v="3"/>
    <x v="3"/>
    <n v="199000"/>
  </r>
  <r>
    <n v="418451"/>
    <x v="7"/>
    <x v="3"/>
    <n v="249000"/>
  </r>
  <r>
    <n v="418451"/>
    <x v="1"/>
    <x v="3"/>
    <n v="264000"/>
  </r>
  <r>
    <n v="418451"/>
    <x v="6"/>
    <x v="3"/>
    <n v="1032000"/>
  </r>
</pivotCacheRecords>
</file>

<file path=xl/pivotCache/pivotCacheRecords23.xml><?xml version="1.0" encoding="utf-8"?>
<pivotCacheRecords xmlns="http://schemas.openxmlformats.org/spreadsheetml/2006/main" xmlns:r="http://schemas.openxmlformats.org/officeDocument/2006/relationships" count="36">
  <r>
    <n v="430884"/>
    <x v="0"/>
    <x v="0"/>
    <n v="0"/>
  </r>
  <r>
    <n v="430884"/>
    <x v="1"/>
    <x v="0"/>
    <n v="0"/>
  </r>
  <r>
    <n v="430884"/>
    <x v="2"/>
    <x v="0"/>
    <n v="0"/>
  </r>
  <r>
    <n v="430884"/>
    <x v="3"/>
    <x v="0"/>
    <n v="0"/>
  </r>
  <r>
    <n v="430884"/>
    <x v="4"/>
    <x v="0"/>
    <n v="0"/>
  </r>
  <r>
    <n v="430884"/>
    <x v="5"/>
    <x v="0"/>
    <n v="0"/>
  </r>
  <r>
    <n v="430884"/>
    <x v="6"/>
    <x v="0"/>
    <n v="0"/>
  </r>
  <r>
    <n v="430884"/>
    <x v="7"/>
    <x v="0"/>
    <n v="0"/>
  </r>
  <r>
    <n v="430884"/>
    <x v="8"/>
    <x v="0"/>
    <n v="0"/>
  </r>
  <r>
    <n v="430884"/>
    <x v="0"/>
    <x v="1"/>
    <n v="247000"/>
  </r>
  <r>
    <n v="430884"/>
    <x v="2"/>
    <x v="1"/>
    <n v="302000"/>
  </r>
  <r>
    <n v="430884"/>
    <x v="5"/>
    <x v="1"/>
    <n v="767000"/>
  </r>
  <r>
    <n v="430884"/>
    <x v="4"/>
    <x v="1"/>
    <n v="2228000"/>
  </r>
  <r>
    <n v="430884"/>
    <x v="8"/>
    <x v="1"/>
    <n v="2562000"/>
  </r>
  <r>
    <n v="430884"/>
    <x v="3"/>
    <x v="1"/>
    <n v="5710000"/>
  </r>
  <r>
    <n v="430884"/>
    <x v="7"/>
    <x v="1"/>
    <n v="6330000"/>
  </r>
  <r>
    <n v="430884"/>
    <x v="1"/>
    <x v="1"/>
    <n v="8518000"/>
  </r>
  <r>
    <n v="430884"/>
    <x v="6"/>
    <x v="1"/>
    <n v="26664000"/>
  </r>
  <r>
    <n v="430884"/>
    <x v="0"/>
    <x v="2"/>
    <n v="186000"/>
  </r>
  <r>
    <n v="430884"/>
    <x v="2"/>
    <x v="2"/>
    <n v="227000"/>
  </r>
  <r>
    <n v="430884"/>
    <x v="5"/>
    <x v="2"/>
    <n v="575000"/>
  </r>
  <r>
    <n v="430884"/>
    <x v="4"/>
    <x v="2"/>
    <n v="1670000"/>
  </r>
  <r>
    <n v="430884"/>
    <x v="8"/>
    <x v="2"/>
    <n v="1922000"/>
  </r>
  <r>
    <n v="430884"/>
    <x v="3"/>
    <x v="2"/>
    <n v="4283000"/>
  </r>
  <r>
    <n v="430884"/>
    <x v="7"/>
    <x v="2"/>
    <n v="4747000"/>
  </r>
  <r>
    <n v="430884"/>
    <x v="1"/>
    <x v="2"/>
    <n v="6390000"/>
  </r>
  <r>
    <n v="430884"/>
    <x v="6"/>
    <x v="2"/>
    <n v="20000000"/>
  </r>
  <r>
    <n v="430884"/>
    <x v="0"/>
    <x v="3"/>
    <n v="248000"/>
  </r>
  <r>
    <n v="430884"/>
    <x v="2"/>
    <x v="3"/>
    <n v="303000"/>
  </r>
  <r>
    <n v="430884"/>
    <x v="5"/>
    <x v="3"/>
    <n v="766000"/>
  </r>
  <r>
    <n v="430884"/>
    <x v="4"/>
    <x v="3"/>
    <n v="2227000"/>
  </r>
  <r>
    <n v="430884"/>
    <x v="8"/>
    <x v="3"/>
    <n v="2563000"/>
  </r>
  <r>
    <n v="430884"/>
    <x v="3"/>
    <x v="3"/>
    <n v="5711000"/>
  </r>
  <r>
    <n v="430884"/>
    <x v="7"/>
    <x v="3"/>
    <n v="6330000"/>
  </r>
  <r>
    <n v="430884"/>
    <x v="1"/>
    <x v="3"/>
    <n v="8520000"/>
  </r>
  <r>
    <n v="430884"/>
    <x v="6"/>
    <x v="3"/>
    <n v="26668000"/>
  </r>
</pivotCacheRecords>
</file>

<file path=xl/pivotCache/pivotCacheRecords24.xml><?xml version="1.0" encoding="utf-8"?>
<pivotCacheRecords xmlns="http://schemas.openxmlformats.org/spreadsheetml/2006/main" xmlns:r="http://schemas.openxmlformats.org/officeDocument/2006/relationships" count="36">
  <r>
    <n v="418453"/>
    <x v="0"/>
    <x v="0"/>
    <n v="0"/>
  </r>
  <r>
    <n v="418453"/>
    <x v="1"/>
    <x v="0"/>
    <n v="0"/>
  </r>
  <r>
    <n v="418453"/>
    <x v="2"/>
    <x v="0"/>
    <n v="0"/>
  </r>
  <r>
    <n v="418453"/>
    <x v="3"/>
    <x v="0"/>
    <n v="0"/>
  </r>
  <r>
    <n v="418453"/>
    <x v="4"/>
    <x v="0"/>
    <n v="0"/>
  </r>
  <r>
    <n v="418453"/>
    <x v="5"/>
    <x v="0"/>
    <n v="0"/>
  </r>
  <r>
    <n v="418453"/>
    <x v="6"/>
    <x v="0"/>
    <n v="0"/>
  </r>
  <r>
    <n v="418453"/>
    <x v="7"/>
    <x v="0"/>
    <n v="0"/>
  </r>
  <r>
    <n v="418453"/>
    <x v="8"/>
    <x v="0"/>
    <n v="0"/>
  </r>
  <r>
    <n v="418453"/>
    <x v="0"/>
    <x v="1"/>
    <n v="0"/>
  </r>
  <r>
    <n v="418453"/>
    <x v="1"/>
    <x v="1"/>
    <n v="0"/>
  </r>
  <r>
    <n v="418453"/>
    <x v="2"/>
    <x v="1"/>
    <n v="0"/>
  </r>
  <r>
    <n v="418453"/>
    <x v="3"/>
    <x v="1"/>
    <n v="0"/>
  </r>
  <r>
    <n v="418453"/>
    <x v="4"/>
    <x v="1"/>
    <n v="0"/>
  </r>
  <r>
    <n v="418453"/>
    <x v="5"/>
    <x v="1"/>
    <n v="0"/>
  </r>
  <r>
    <n v="418453"/>
    <x v="6"/>
    <x v="1"/>
    <n v="0"/>
  </r>
  <r>
    <n v="418453"/>
    <x v="7"/>
    <x v="1"/>
    <n v="0"/>
  </r>
  <r>
    <n v="418453"/>
    <x v="8"/>
    <x v="1"/>
    <n v="0"/>
  </r>
  <r>
    <n v="418453"/>
    <x v="2"/>
    <x v="2"/>
    <n v="2465000"/>
  </r>
  <r>
    <n v="418453"/>
    <x v="0"/>
    <x v="2"/>
    <n v="3820000"/>
  </r>
  <r>
    <n v="418453"/>
    <x v="5"/>
    <x v="2"/>
    <n v="5332000"/>
  </r>
  <r>
    <n v="418453"/>
    <x v="4"/>
    <x v="2"/>
    <n v="17314000"/>
  </r>
  <r>
    <n v="418453"/>
    <x v="8"/>
    <x v="2"/>
    <n v="24858000"/>
  </r>
  <r>
    <n v="418453"/>
    <x v="3"/>
    <x v="2"/>
    <n v="48669000"/>
  </r>
  <r>
    <n v="418453"/>
    <x v="7"/>
    <x v="2"/>
    <n v="59303000"/>
  </r>
  <r>
    <n v="418453"/>
    <x v="1"/>
    <x v="2"/>
    <n v="76590000"/>
  </r>
  <r>
    <n v="418453"/>
    <x v="6"/>
    <x v="2"/>
    <n v="238351000"/>
  </r>
  <r>
    <n v="418453"/>
    <x v="2"/>
    <x v="3"/>
    <n v="2465000"/>
  </r>
  <r>
    <n v="418453"/>
    <x v="0"/>
    <x v="3"/>
    <n v="3820000"/>
  </r>
  <r>
    <n v="418453"/>
    <x v="5"/>
    <x v="3"/>
    <n v="5332000"/>
  </r>
  <r>
    <n v="418453"/>
    <x v="4"/>
    <x v="3"/>
    <n v="17314000"/>
  </r>
  <r>
    <n v="418453"/>
    <x v="8"/>
    <x v="3"/>
    <n v="24858000"/>
  </r>
  <r>
    <n v="418453"/>
    <x v="3"/>
    <x v="3"/>
    <n v="48669000"/>
  </r>
  <r>
    <n v="418453"/>
    <x v="7"/>
    <x v="3"/>
    <n v="59303000"/>
  </r>
  <r>
    <n v="418453"/>
    <x v="1"/>
    <x v="3"/>
    <n v="76588000"/>
  </r>
  <r>
    <n v="418453"/>
    <x v="6"/>
    <x v="3"/>
    <n v="238349000"/>
  </r>
</pivotCacheRecords>
</file>

<file path=xl/pivotCache/pivotCacheRecords25.xml><?xml version="1.0" encoding="utf-8"?>
<pivotCacheRecords xmlns="http://schemas.openxmlformats.org/spreadsheetml/2006/main" xmlns:r="http://schemas.openxmlformats.org/officeDocument/2006/relationships" count="36">
  <r>
    <n v="418454"/>
    <x v="0"/>
    <x v="0"/>
    <n v="0"/>
  </r>
  <r>
    <n v="418454"/>
    <x v="1"/>
    <x v="0"/>
    <n v="0"/>
  </r>
  <r>
    <n v="418454"/>
    <x v="2"/>
    <x v="0"/>
    <n v="0"/>
  </r>
  <r>
    <n v="418454"/>
    <x v="3"/>
    <x v="0"/>
    <n v="0"/>
  </r>
  <r>
    <n v="418454"/>
    <x v="4"/>
    <x v="0"/>
    <n v="0"/>
  </r>
  <r>
    <n v="418454"/>
    <x v="5"/>
    <x v="0"/>
    <n v="0"/>
  </r>
  <r>
    <n v="418454"/>
    <x v="6"/>
    <x v="0"/>
    <n v="0"/>
  </r>
  <r>
    <n v="418454"/>
    <x v="7"/>
    <x v="0"/>
    <n v="0"/>
  </r>
  <r>
    <n v="418454"/>
    <x v="8"/>
    <x v="0"/>
    <n v="0"/>
  </r>
  <r>
    <n v="418454"/>
    <x v="0"/>
    <x v="1"/>
    <n v="0"/>
  </r>
  <r>
    <n v="418454"/>
    <x v="1"/>
    <x v="1"/>
    <n v="0"/>
  </r>
  <r>
    <n v="418454"/>
    <x v="2"/>
    <x v="1"/>
    <n v="0"/>
  </r>
  <r>
    <n v="418454"/>
    <x v="3"/>
    <x v="1"/>
    <n v="0"/>
  </r>
  <r>
    <n v="418454"/>
    <x v="4"/>
    <x v="1"/>
    <n v="0"/>
  </r>
  <r>
    <n v="418454"/>
    <x v="5"/>
    <x v="1"/>
    <n v="0"/>
  </r>
  <r>
    <n v="418454"/>
    <x v="6"/>
    <x v="1"/>
    <n v="0"/>
  </r>
  <r>
    <n v="418454"/>
    <x v="7"/>
    <x v="1"/>
    <n v="0"/>
  </r>
  <r>
    <n v="418454"/>
    <x v="8"/>
    <x v="1"/>
    <n v="0"/>
  </r>
  <r>
    <n v="418454"/>
    <x v="0"/>
    <x v="2"/>
    <n v="0"/>
  </r>
  <r>
    <n v="418454"/>
    <x v="1"/>
    <x v="2"/>
    <n v="0"/>
  </r>
  <r>
    <n v="418454"/>
    <x v="2"/>
    <x v="2"/>
    <n v="0"/>
  </r>
  <r>
    <n v="418454"/>
    <x v="3"/>
    <x v="2"/>
    <n v="0"/>
  </r>
  <r>
    <n v="418454"/>
    <x v="4"/>
    <x v="2"/>
    <n v="0"/>
  </r>
  <r>
    <n v="418454"/>
    <x v="5"/>
    <x v="2"/>
    <n v="0"/>
  </r>
  <r>
    <n v="418454"/>
    <x v="6"/>
    <x v="2"/>
    <n v="0"/>
  </r>
  <r>
    <n v="418454"/>
    <x v="7"/>
    <x v="2"/>
    <n v="0"/>
  </r>
  <r>
    <n v="418454"/>
    <x v="8"/>
    <x v="2"/>
    <n v="0"/>
  </r>
  <r>
    <n v="418454"/>
    <x v="1"/>
    <x v="3"/>
    <n v="0"/>
  </r>
  <r>
    <n v="418454"/>
    <x v="3"/>
    <x v="3"/>
    <n v="0"/>
  </r>
  <r>
    <n v="418454"/>
    <x v="8"/>
    <x v="3"/>
    <n v="0"/>
  </r>
  <r>
    <n v="418454"/>
    <x v="0"/>
    <x v="3"/>
    <n v="130000"/>
  </r>
  <r>
    <n v="418454"/>
    <x v="2"/>
    <x v="3"/>
    <n v="230000"/>
  </r>
  <r>
    <n v="418454"/>
    <x v="5"/>
    <x v="3"/>
    <n v="300000"/>
  </r>
  <r>
    <n v="418454"/>
    <x v="4"/>
    <x v="3"/>
    <n v="790000"/>
  </r>
  <r>
    <n v="418454"/>
    <x v="7"/>
    <x v="3"/>
    <n v="2270000"/>
  </r>
  <r>
    <n v="418454"/>
    <x v="6"/>
    <x v="3"/>
    <n v="3720000"/>
  </r>
</pivotCacheRecords>
</file>

<file path=xl/pivotCache/pivotCacheRecords26.xml><?xml version="1.0" encoding="utf-8"?>
<pivotCacheRecords xmlns="http://schemas.openxmlformats.org/spreadsheetml/2006/main" xmlns:r="http://schemas.openxmlformats.org/officeDocument/2006/relationships" count="36">
  <r>
    <n v="418455"/>
    <x v="0"/>
    <x v="0"/>
    <n v="2000000"/>
  </r>
  <r>
    <n v="418455"/>
    <x v="1"/>
    <x v="0"/>
    <n v="2000000"/>
  </r>
  <r>
    <n v="418455"/>
    <x v="2"/>
    <x v="0"/>
    <n v="2000000"/>
  </r>
  <r>
    <n v="418455"/>
    <x v="3"/>
    <x v="0"/>
    <n v="2000000"/>
  </r>
  <r>
    <n v="418455"/>
    <x v="4"/>
    <x v="0"/>
    <n v="2000000"/>
  </r>
  <r>
    <n v="418455"/>
    <x v="5"/>
    <x v="0"/>
    <n v="2000000"/>
  </r>
  <r>
    <n v="418455"/>
    <x v="6"/>
    <x v="0"/>
    <n v="2000000"/>
  </r>
  <r>
    <n v="418455"/>
    <x v="7"/>
    <x v="0"/>
    <n v="2000000"/>
  </r>
  <r>
    <n v="418455"/>
    <x v="8"/>
    <x v="0"/>
    <n v="16000000"/>
  </r>
  <r>
    <n v="418455"/>
    <x v="0"/>
    <x v="1"/>
    <n v="0"/>
  </r>
  <r>
    <n v="418455"/>
    <x v="1"/>
    <x v="1"/>
    <n v="0"/>
  </r>
  <r>
    <n v="418455"/>
    <x v="2"/>
    <x v="1"/>
    <n v="0"/>
  </r>
  <r>
    <n v="418455"/>
    <x v="3"/>
    <x v="1"/>
    <n v="0"/>
  </r>
  <r>
    <n v="418455"/>
    <x v="4"/>
    <x v="1"/>
    <n v="0"/>
  </r>
  <r>
    <n v="418455"/>
    <x v="5"/>
    <x v="1"/>
    <n v="0"/>
  </r>
  <r>
    <n v="418455"/>
    <x v="8"/>
    <x v="1"/>
    <n v="0"/>
  </r>
  <r>
    <n v="418455"/>
    <x v="6"/>
    <x v="1"/>
    <n v="0"/>
  </r>
  <r>
    <n v="418455"/>
    <x v="7"/>
    <x v="1"/>
    <n v="0"/>
  </r>
  <r>
    <n v="418455"/>
    <x v="0"/>
    <x v="2"/>
    <n v="0"/>
  </r>
  <r>
    <n v="418455"/>
    <x v="1"/>
    <x v="2"/>
    <n v="0"/>
  </r>
  <r>
    <n v="418455"/>
    <x v="2"/>
    <x v="2"/>
    <n v="0"/>
  </r>
  <r>
    <n v="418455"/>
    <x v="3"/>
    <x v="2"/>
    <n v="0"/>
  </r>
  <r>
    <n v="418455"/>
    <x v="4"/>
    <x v="2"/>
    <n v="0"/>
  </r>
  <r>
    <n v="418455"/>
    <x v="5"/>
    <x v="2"/>
    <n v="0"/>
  </r>
  <r>
    <n v="418455"/>
    <x v="8"/>
    <x v="2"/>
    <n v="0"/>
  </r>
  <r>
    <n v="418455"/>
    <x v="6"/>
    <x v="2"/>
    <n v="0"/>
  </r>
  <r>
    <n v="418455"/>
    <x v="7"/>
    <x v="2"/>
    <n v="0"/>
  </r>
  <r>
    <n v="418455"/>
    <x v="0"/>
    <x v="3"/>
    <n v="0"/>
  </r>
  <r>
    <n v="418455"/>
    <x v="1"/>
    <x v="3"/>
    <n v="0"/>
  </r>
  <r>
    <n v="418455"/>
    <x v="2"/>
    <x v="3"/>
    <n v="0"/>
  </r>
  <r>
    <n v="418455"/>
    <x v="3"/>
    <x v="3"/>
    <n v="0"/>
  </r>
  <r>
    <n v="418455"/>
    <x v="4"/>
    <x v="3"/>
    <n v="0"/>
  </r>
  <r>
    <n v="418455"/>
    <x v="5"/>
    <x v="3"/>
    <n v="0"/>
  </r>
  <r>
    <n v="418455"/>
    <x v="8"/>
    <x v="3"/>
    <n v="0"/>
  </r>
  <r>
    <n v="418455"/>
    <x v="6"/>
    <x v="3"/>
    <n v="0"/>
  </r>
  <r>
    <n v="418455"/>
    <x v="7"/>
    <x v="3"/>
    <n v="0"/>
  </r>
</pivotCacheRecords>
</file>

<file path=xl/pivotCache/pivotCacheRecords27.xml><?xml version="1.0" encoding="utf-8"?>
<pivotCacheRecords xmlns="http://schemas.openxmlformats.org/spreadsheetml/2006/main" xmlns:r="http://schemas.openxmlformats.org/officeDocument/2006/relationships" count="36">
  <r>
    <n v="418456"/>
    <x v="0"/>
    <x v="0"/>
    <n v="0"/>
  </r>
  <r>
    <n v="418456"/>
    <x v="1"/>
    <x v="0"/>
    <n v="0"/>
  </r>
  <r>
    <n v="418456"/>
    <x v="2"/>
    <x v="0"/>
    <n v="0"/>
  </r>
  <r>
    <n v="418456"/>
    <x v="3"/>
    <x v="0"/>
    <n v="0"/>
  </r>
  <r>
    <n v="418456"/>
    <x v="4"/>
    <x v="0"/>
    <n v="2300000"/>
  </r>
  <r>
    <n v="418456"/>
    <x v="5"/>
    <x v="0"/>
    <n v="2728000"/>
  </r>
  <r>
    <n v="418456"/>
    <x v="6"/>
    <x v="0"/>
    <n v="8000000"/>
  </r>
  <r>
    <n v="418456"/>
    <x v="7"/>
    <x v="0"/>
    <n v="105464000"/>
  </r>
  <r>
    <n v="418456"/>
    <x v="8"/>
    <x v="0"/>
    <n v="118492000"/>
  </r>
  <r>
    <n v="418456"/>
    <x v="0"/>
    <x v="1"/>
    <n v="0"/>
  </r>
  <r>
    <n v="418456"/>
    <x v="2"/>
    <x v="1"/>
    <n v="0"/>
  </r>
  <r>
    <n v="418456"/>
    <x v="3"/>
    <x v="1"/>
    <n v="0"/>
  </r>
  <r>
    <n v="418456"/>
    <x v="1"/>
    <x v="1"/>
    <n v="583000"/>
  </r>
  <r>
    <n v="418456"/>
    <x v="6"/>
    <x v="1"/>
    <n v="1849000"/>
  </r>
  <r>
    <n v="418456"/>
    <x v="7"/>
    <x v="1"/>
    <n v="2607000"/>
  </r>
  <r>
    <n v="418456"/>
    <x v="4"/>
    <x v="1"/>
    <n v="3000000"/>
  </r>
  <r>
    <n v="418456"/>
    <x v="5"/>
    <x v="1"/>
    <n v="3021000"/>
  </r>
  <r>
    <n v="418456"/>
    <x v="8"/>
    <x v="1"/>
    <n v="11060000"/>
  </r>
  <r>
    <n v="418456"/>
    <x v="0"/>
    <x v="2"/>
    <n v="0"/>
  </r>
  <r>
    <n v="418456"/>
    <x v="1"/>
    <x v="2"/>
    <n v="0"/>
  </r>
  <r>
    <n v="418456"/>
    <x v="5"/>
    <x v="2"/>
    <n v="0"/>
  </r>
  <r>
    <n v="418456"/>
    <x v="6"/>
    <x v="2"/>
    <n v="0"/>
  </r>
  <r>
    <n v="418456"/>
    <x v="2"/>
    <x v="2"/>
    <n v="0"/>
  </r>
  <r>
    <n v="418456"/>
    <x v="3"/>
    <x v="2"/>
    <n v="0"/>
  </r>
  <r>
    <n v="418456"/>
    <x v="7"/>
    <x v="2"/>
    <n v="400000"/>
  </r>
  <r>
    <n v="418456"/>
    <x v="4"/>
    <x v="2"/>
    <n v="2000000"/>
  </r>
  <r>
    <n v="418456"/>
    <x v="8"/>
    <x v="2"/>
    <n v="2400000"/>
  </r>
  <r>
    <n v="418456"/>
    <x v="0"/>
    <x v="3"/>
    <n v="0"/>
  </r>
  <r>
    <n v="418456"/>
    <x v="4"/>
    <x v="3"/>
    <n v="0"/>
  </r>
  <r>
    <n v="418456"/>
    <x v="1"/>
    <x v="3"/>
    <n v="0"/>
  </r>
  <r>
    <n v="418456"/>
    <x v="5"/>
    <x v="3"/>
    <n v="0"/>
  </r>
  <r>
    <n v="418456"/>
    <x v="6"/>
    <x v="3"/>
    <n v="0"/>
  </r>
  <r>
    <n v="418456"/>
    <x v="7"/>
    <x v="3"/>
    <n v="0"/>
  </r>
  <r>
    <n v="418456"/>
    <x v="8"/>
    <x v="3"/>
    <n v="0"/>
  </r>
  <r>
    <n v="418456"/>
    <x v="2"/>
    <x v="3"/>
    <n v="0"/>
  </r>
  <r>
    <n v="418456"/>
    <x v="3"/>
    <x v="3"/>
    <n v="0"/>
  </r>
</pivotCacheRecords>
</file>

<file path=xl/pivotCache/pivotCacheRecords28.xml><?xml version="1.0" encoding="utf-8"?>
<pivotCacheRecords xmlns="http://schemas.openxmlformats.org/spreadsheetml/2006/main" xmlns:r="http://schemas.openxmlformats.org/officeDocument/2006/relationships" count="36">
  <r>
    <n v="418457"/>
    <x v="0"/>
    <x v="0"/>
    <n v="0"/>
  </r>
  <r>
    <n v="418457"/>
    <x v="1"/>
    <x v="0"/>
    <n v="0"/>
  </r>
  <r>
    <n v="418457"/>
    <x v="2"/>
    <x v="0"/>
    <n v="0"/>
  </r>
  <r>
    <n v="418457"/>
    <x v="3"/>
    <x v="0"/>
    <n v="0"/>
  </r>
  <r>
    <n v="418457"/>
    <x v="4"/>
    <x v="0"/>
    <n v="0"/>
  </r>
  <r>
    <n v="418457"/>
    <x v="5"/>
    <x v="0"/>
    <n v="0"/>
  </r>
  <r>
    <n v="418457"/>
    <x v="6"/>
    <x v="0"/>
    <n v="0"/>
  </r>
  <r>
    <n v="418457"/>
    <x v="7"/>
    <x v="0"/>
    <n v="0"/>
  </r>
  <r>
    <n v="418457"/>
    <x v="8"/>
    <x v="0"/>
    <n v="0"/>
  </r>
  <r>
    <n v="418457"/>
    <x v="2"/>
    <x v="1"/>
    <n v="1230000"/>
  </r>
  <r>
    <n v="418457"/>
    <x v="0"/>
    <x v="1"/>
    <n v="1690000"/>
  </r>
  <r>
    <n v="418457"/>
    <x v="5"/>
    <x v="1"/>
    <n v="2140000"/>
  </r>
  <r>
    <n v="418457"/>
    <x v="4"/>
    <x v="1"/>
    <n v="3580000"/>
  </r>
  <r>
    <n v="418457"/>
    <x v="3"/>
    <x v="1"/>
    <n v="7000000"/>
  </r>
  <r>
    <n v="418457"/>
    <x v="8"/>
    <x v="1"/>
    <n v="7090000"/>
  </r>
  <r>
    <n v="418457"/>
    <x v="1"/>
    <x v="1"/>
    <n v="12270000"/>
  </r>
  <r>
    <n v="418457"/>
    <x v="7"/>
    <x v="1"/>
    <n v="18950000"/>
  </r>
  <r>
    <n v="418457"/>
    <x v="6"/>
    <x v="1"/>
    <n v="53950000"/>
  </r>
  <r>
    <n v="418457"/>
    <x v="0"/>
    <x v="2"/>
    <n v="610000"/>
  </r>
  <r>
    <n v="418457"/>
    <x v="5"/>
    <x v="2"/>
    <n v="760000"/>
  </r>
  <r>
    <n v="418457"/>
    <x v="2"/>
    <x v="2"/>
    <n v="1660000"/>
  </r>
  <r>
    <n v="418457"/>
    <x v="8"/>
    <x v="2"/>
    <n v="2540000"/>
  </r>
  <r>
    <n v="418457"/>
    <x v="4"/>
    <x v="2"/>
    <n v="4800000"/>
  </r>
  <r>
    <n v="418457"/>
    <x v="7"/>
    <x v="2"/>
    <n v="6770000"/>
  </r>
  <r>
    <n v="418457"/>
    <x v="3"/>
    <x v="2"/>
    <n v="9380000"/>
  </r>
  <r>
    <n v="418457"/>
    <x v="1"/>
    <x v="2"/>
    <n v="16450000"/>
  </r>
  <r>
    <n v="418457"/>
    <x v="6"/>
    <x v="2"/>
    <n v="42970000"/>
  </r>
  <r>
    <n v="418457"/>
    <x v="0"/>
    <x v="3"/>
    <n v="0"/>
  </r>
  <r>
    <n v="418457"/>
    <x v="1"/>
    <x v="3"/>
    <n v="0"/>
  </r>
  <r>
    <n v="418457"/>
    <x v="2"/>
    <x v="3"/>
    <n v="0"/>
  </r>
  <r>
    <n v="418457"/>
    <x v="3"/>
    <x v="3"/>
    <n v="0"/>
  </r>
  <r>
    <n v="418457"/>
    <x v="4"/>
    <x v="3"/>
    <n v="0"/>
  </r>
  <r>
    <n v="418457"/>
    <x v="5"/>
    <x v="3"/>
    <n v="0"/>
  </r>
  <r>
    <n v="418457"/>
    <x v="6"/>
    <x v="3"/>
    <n v="0"/>
  </r>
  <r>
    <n v="418457"/>
    <x v="7"/>
    <x v="3"/>
    <n v="0"/>
  </r>
  <r>
    <n v="418457"/>
    <x v="8"/>
    <x v="3"/>
    <n v="0"/>
  </r>
</pivotCacheRecords>
</file>

<file path=xl/pivotCache/pivotCacheRecords29.xml><?xml version="1.0" encoding="utf-8"?>
<pivotCacheRecords xmlns="http://schemas.openxmlformats.org/spreadsheetml/2006/main" xmlns:r="http://schemas.openxmlformats.org/officeDocument/2006/relationships" count="36">
  <r>
    <n v="418458"/>
    <x v="0"/>
    <x v="0"/>
    <n v="763000"/>
  </r>
  <r>
    <n v="418458"/>
    <x v="1"/>
    <x v="0"/>
    <n v="1120000"/>
  </r>
  <r>
    <n v="418458"/>
    <x v="2"/>
    <x v="0"/>
    <n v="2272000"/>
  </r>
  <r>
    <n v="418458"/>
    <x v="3"/>
    <x v="0"/>
    <n v="3402000"/>
  </r>
  <r>
    <n v="418458"/>
    <x v="4"/>
    <x v="0"/>
    <n v="5193000"/>
  </r>
  <r>
    <n v="418458"/>
    <x v="5"/>
    <x v="0"/>
    <n v="8069000"/>
  </r>
  <r>
    <n v="418458"/>
    <x v="6"/>
    <x v="0"/>
    <n v="13286000"/>
  </r>
  <r>
    <n v="418458"/>
    <x v="7"/>
    <x v="0"/>
    <n v="16903000"/>
  </r>
  <r>
    <n v="418458"/>
    <x v="8"/>
    <x v="0"/>
    <n v="51008000"/>
  </r>
  <r>
    <n v="418458"/>
    <x v="0"/>
    <x v="1"/>
    <n v="1865000"/>
  </r>
  <r>
    <n v="418458"/>
    <x v="1"/>
    <x v="1"/>
    <n v="3200000"/>
  </r>
  <r>
    <n v="418458"/>
    <x v="4"/>
    <x v="1"/>
    <n v="5208000"/>
  </r>
  <r>
    <n v="418458"/>
    <x v="3"/>
    <x v="1"/>
    <n v="5320000"/>
  </r>
  <r>
    <n v="418458"/>
    <x v="2"/>
    <x v="1"/>
    <n v="11249000"/>
  </r>
  <r>
    <n v="418458"/>
    <x v="6"/>
    <x v="1"/>
    <n v="16949000"/>
  </r>
  <r>
    <n v="418458"/>
    <x v="5"/>
    <x v="1"/>
    <n v="18221000"/>
  </r>
  <r>
    <n v="418458"/>
    <x v="7"/>
    <x v="1"/>
    <n v="21056000"/>
  </r>
  <r>
    <n v="418458"/>
    <x v="8"/>
    <x v="1"/>
    <n v="83068000"/>
  </r>
  <r>
    <n v="418458"/>
    <x v="0"/>
    <x v="2"/>
    <n v="599000"/>
  </r>
  <r>
    <n v="418458"/>
    <x v="1"/>
    <x v="2"/>
    <n v="741000"/>
  </r>
  <r>
    <n v="418458"/>
    <x v="4"/>
    <x v="2"/>
    <n v="1495000"/>
  </r>
  <r>
    <n v="418458"/>
    <x v="2"/>
    <x v="2"/>
    <n v="2929000"/>
  </r>
  <r>
    <n v="418458"/>
    <x v="6"/>
    <x v="2"/>
    <n v="4391000"/>
  </r>
  <r>
    <n v="418458"/>
    <x v="3"/>
    <x v="2"/>
    <n v="4904000"/>
  </r>
  <r>
    <n v="418458"/>
    <x v="7"/>
    <x v="2"/>
    <n v="5012000"/>
  </r>
  <r>
    <n v="418458"/>
    <x v="5"/>
    <x v="2"/>
    <n v="5520000"/>
  </r>
  <r>
    <n v="418458"/>
    <x v="8"/>
    <x v="2"/>
    <n v="25591000"/>
  </r>
  <r>
    <n v="418458"/>
    <x v="0"/>
    <x v="3"/>
    <n v="554000"/>
  </r>
  <r>
    <n v="418458"/>
    <x v="1"/>
    <x v="3"/>
    <n v="669000"/>
  </r>
  <r>
    <n v="418458"/>
    <x v="4"/>
    <x v="3"/>
    <n v="1567000"/>
  </r>
  <r>
    <n v="418458"/>
    <x v="2"/>
    <x v="3"/>
    <n v="2706000"/>
  </r>
  <r>
    <n v="418458"/>
    <x v="6"/>
    <x v="3"/>
    <n v="3602000"/>
  </r>
  <r>
    <n v="418458"/>
    <x v="7"/>
    <x v="3"/>
    <n v="3616000"/>
  </r>
  <r>
    <n v="418458"/>
    <x v="3"/>
    <x v="3"/>
    <n v="3719000"/>
  </r>
  <r>
    <n v="418458"/>
    <x v="5"/>
    <x v="3"/>
    <n v="4838000"/>
  </r>
  <r>
    <n v="418458"/>
    <x v="8"/>
    <x v="3"/>
    <n v="21271000"/>
  </r>
</pivotCacheRecords>
</file>

<file path=xl/pivotCache/pivotCacheRecords30.xml><?xml version="1.0" encoding="utf-8"?>
<pivotCacheRecords xmlns="http://schemas.openxmlformats.org/spreadsheetml/2006/main" xmlns:r="http://schemas.openxmlformats.org/officeDocument/2006/relationships" count="36">
  <r>
    <n v="418459"/>
    <x v="0"/>
    <x v="0"/>
    <n v="3200000"/>
  </r>
  <r>
    <n v="418459"/>
    <x v="1"/>
    <x v="0"/>
    <n v="12170000"/>
  </r>
  <r>
    <n v="418459"/>
    <x v="2"/>
    <x v="0"/>
    <n v="12560000"/>
  </r>
  <r>
    <n v="418459"/>
    <x v="3"/>
    <x v="0"/>
    <n v="13237000"/>
  </r>
  <r>
    <n v="418459"/>
    <x v="4"/>
    <x v="0"/>
    <n v="18926000"/>
  </r>
  <r>
    <n v="418459"/>
    <x v="5"/>
    <x v="0"/>
    <n v="25611000"/>
  </r>
  <r>
    <n v="418459"/>
    <x v="6"/>
    <x v="0"/>
    <n v="140890000"/>
  </r>
  <r>
    <n v="418459"/>
    <x v="7"/>
    <x v="0"/>
    <n v="181584000"/>
  </r>
  <r>
    <n v="418459"/>
    <x v="8"/>
    <x v="0"/>
    <n v="408178000"/>
  </r>
  <r>
    <n v="418459"/>
    <x v="3"/>
    <x v="1"/>
    <n v="12330000"/>
  </r>
  <r>
    <n v="418459"/>
    <x v="7"/>
    <x v="1"/>
    <n v="33743000"/>
  </r>
  <r>
    <n v="418459"/>
    <x v="0"/>
    <x v="1"/>
    <n v="36550000"/>
  </r>
  <r>
    <n v="418459"/>
    <x v="1"/>
    <x v="1"/>
    <n v="52430000"/>
  </r>
  <r>
    <n v="418459"/>
    <x v="5"/>
    <x v="1"/>
    <n v="118987000"/>
  </r>
  <r>
    <n v="418459"/>
    <x v="2"/>
    <x v="1"/>
    <n v="160240000"/>
  </r>
  <r>
    <n v="418459"/>
    <x v="6"/>
    <x v="1"/>
    <n v="188250000"/>
  </r>
  <r>
    <n v="418459"/>
    <x v="4"/>
    <x v="1"/>
    <n v="283045000"/>
  </r>
  <r>
    <n v="418459"/>
    <x v="8"/>
    <x v="1"/>
    <n v="885575000"/>
  </r>
  <r>
    <n v="418459"/>
    <x v="3"/>
    <x v="2"/>
    <n v="6468000"/>
  </r>
  <r>
    <n v="418459"/>
    <x v="0"/>
    <x v="2"/>
    <n v="7100000"/>
  </r>
  <r>
    <n v="418459"/>
    <x v="6"/>
    <x v="2"/>
    <n v="9451000"/>
  </r>
  <r>
    <n v="418459"/>
    <x v="7"/>
    <x v="2"/>
    <n v="13784000"/>
  </r>
  <r>
    <n v="418459"/>
    <x v="1"/>
    <x v="2"/>
    <n v="48142000"/>
  </r>
  <r>
    <n v="418459"/>
    <x v="4"/>
    <x v="2"/>
    <n v="61736000"/>
  </r>
  <r>
    <n v="418459"/>
    <x v="2"/>
    <x v="2"/>
    <n v="94618000"/>
  </r>
  <r>
    <n v="418459"/>
    <x v="5"/>
    <x v="2"/>
    <n v="218737000"/>
  </r>
  <r>
    <n v="418459"/>
    <x v="8"/>
    <x v="2"/>
    <n v="460036000"/>
  </r>
  <r>
    <n v="418459"/>
    <x v="7"/>
    <x v="3"/>
    <n v="3703000"/>
  </r>
  <r>
    <n v="418459"/>
    <x v="0"/>
    <x v="3"/>
    <n v="4150000"/>
  </r>
  <r>
    <n v="418459"/>
    <x v="3"/>
    <x v="3"/>
    <n v="4684000"/>
  </r>
  <r>
    <n v="418459"/>
    <x v="1"/>
    <x v="3"/>
    <n v="31755000"/>
  </r>
  <r>
    <n v="418459"/>
    <x v="5"/>
    <x v="3"/>
    <n v="64316000"/>
  </r>
  <r>
    <n v="418459"/>
    <x v="6"/>
    <x v="3"/>
    <n v="76698000"/>
  </r>
  <r>
    <n v="418459"/>
    <x v="4"/>
    <x v="3"/>
    <n v="136662000"/>
  </r>
  <r>
    <n v="418459"/>
    <x v="2"/>
    <x v="3"/>
    <n v="170067000"/>
  </r>
  <r>
    <n v="418459"/>
    <x v="8"/>
    <x v="3"/>
    <n v="492035000"/>
  </r>
</pivotCacheRecords>
</file>

<file path=xl/pivotCache/pivotCacheRecords31.xml><?xml version="1.0" encoding="utf-8"?>
<pivotCacheRecords xmlns="http://schemas.openxmlformats.org/spreadsheetml/2006/main" xmlns:r="http://schemas.openxmlformats.org/officeDocument/2006/relationships" count="36">
  <r>
    <n v="418460"/>
    <x v="0"/>
    <x v="0"/>
    <n v="13120398"/>
  </r>
  <r>
    <n v="418460"/>
    <x v="1"/>
    <x v="0"/>
    <n v="15593907"/>
  </r>
  <r>
    <n v="418460"/>
    <x v="2"/>
    <x v="0"/>
    <n v="28362609"/>
  </r>
  <r>
    <n v="418460"/>
    <x v="3"/>
    <x v="0"/>
    <n v="31358000"/>
  </r>
  <r>
    <n v="418460"/>
    <x v="4"/>
    <x v="0"/>
    <n v="114924076"/>
  </r>
  <r>
    <n v="418460"/>
    <x v="5"/>
    <x v="0"/>
    <n v="178419777"/>
  </r>
  <r>
    <n v="418460"/>
    <x v="6"/>
    <x v="0"/>
    <n v="216535366"/>
  </r>
  <r>
    <n v="418460"/>
    <x v="7"/>
    <x v="0"/>
    <n v="269687394"/>
  </r>
  <r>
    <n v="418460"/>
    <x v="8"/>
    <x v="0"/>
    <n v="868001527"/>
  </r>
  <r>
    <n v="418460"/>
    <x v="2"/>
    <x v="1"/>
    <n v="1425000"/>
  </r>
  <r>
    <n v="418460"/>
    <x v="1"/>
    <x v="1"/>
    <n v="9525000"/>
  </r>
  <r>
    <n v="418460"/>
    <x v="0"/>
    <x v="1"/>
    <n v="21326000"/>
  </r>
  <r>
    <n v="418460"/>
    <x v="4"/>
    <x v="1"/>
    <n v="70058000"/>
  </r>
  <r>
    <n v="418460"/>
    <x v="3"/>
    <x v="1"/>
    <n v="92875000"/>
  </r>
  <r>
    <n v="418460"/>
    <x v="5"/>
    <x v="1"/>
    <n v="144945000"/>
  </r>
  <r>
    <n v="418460"/>
    <x v="6"/>
    <x v="1"/>
    <n v="177902000"/>
  </r>
  <r>
    <n v="418460"/>
    <x v="7"/>
    <x v="1"/>
    <n v="241213000"/>
  </r>
  <r>
    <n v="418460"/>
    <x v="8"/>
    <x v="1"/>
    <n v="759269000"/>
  </r>
  <r>
    <n v="418460"/>
    <x v="1"/>
    <x v="2"/>
    <n v="7092000"/>
  </r>
  <r>
    <n v="418460"/>
    <x v="0"/>
    <x v="2"/>
    <n v="10409000"/>
  </r>
  <r>
    <n v="418460"/>
    <x v="2"/>
    <x v="2"/>
    <n v="14730000"/>
  </r>
  <r>
    <n v="418460"/>
    <x v="3"/>
    <x v="2"/>
    <n v="42535000"/>
  </r>
  <r>
    <n v="418460"/>
    <x v="4"/>
    <x v="2"/>
    <n v="59251000"/>
  </r>
  <r>
    <n v="418460"/>
    <x v="5"/>
    <x v="2"/>
    <n v="114408000"/>
  </r>
  <r>
    <n v="418460"/>
    <x v="6"/>
    <x v="2"/>
    <n v="140535000"/>
  </r>
  <r>
    <n v="418460"/>
    <x v="7"/>
    <x v="2"/>
    <n v="182543000"/>
  </r>
  <r>
    <n v="418460"/>
    <x v="8"/>
    <x v="2"/>
    <n v="571503000"/>
  </r>
  <r>
    <n v="418460"/>
    <x v="1"/>
    <x v="3"/>
    <n v="6900000"/>
  </r>
  <r>
    <n v="418460"/>
    <x v="0"/>
    <x v="3"/>
    <n v="9900000"/>
  </r>
  <r>
    <n v="418460"/>
    <x v="2"/>
    <x v="3"/>
    <n v="29233000"/>
  </r>
  <r>
    <n v="418460"/>
    <x v="3"/>
    <x v="3"/>
    <n v="46000000"/>
  </r>
  <r>
    <n v="418460"/>
    <x v="4"/>
    <x v="3"/>
    <n v="64300000"/>
  </r>
  <r>
    <n v="418460"/>
    <x v="5"/>
    <x v="3"/>
    <n v="125900000"/>
  </r>
  <r>
    <n v="418460"/>
    <x v="6"/>
    <x v="3"/>
    <n v="154700000"/>
  </r>
  <r>
    <n v="418460"/>
    <x v="7"/>
    <x v="3"/>
    <n v="203800000"/>
  </r>
  <r>
    <n v="418460"/>
    <x v="8"/>
    <x v="3"/>
    <n v="640733000"/>
  </r>
</pivotCacheRecords>
</file>

<file path=xl/pivotCache/pivotCacheRecords32.xml><?xml version="1.0" encoding="utf-8"?>
<pivotCacheRecords xmlns="http://schemas.openxmlformats.org/spreadsheetml/2006/main" xmlns:r="http://schemas.openxmlformats.org/officeDocument/2006/relationships" count="36">
  <r>
    <n v="418461"/>
    <x v="0"/>
    <x v="0"/>
    <n v="200000"/>
  </r>
  <r>
    <n v="418461"/>
    <x v="1"/>
    <x v="0"/>
    <n v="525000"/>
  </r>
  <r>
    <n v="418461"/>
    <x v="2"/>
    <x v="0"/>
    <n v="935000"/>
  </r>
  <r>
    <n v="418461"/>
    <x v="3"/>
    <x v="0"/>
    <n v="1107000"/>
  </r>
  <r>
    <n v="418461"/>
    <x v="4"/>
    <x v="0"/>
    <n v="2800000"/>
  </r>
  <r>
    <n v="418461"/>
    <x v="5"/>
    <x v="0"/>
    <n v="4390000"/>
  </r>
  <r>
    <n v="418461"/>
    <x v="6"/>
    <x v="0"/>
    <n v="5340000"/>
  </r>
  <r>
    <n v="418461"/>
    <x v="7"/>
    <x v="0"/>
    <n v="6126000"/>
  </r>
  <r>
    <n v="418461"/>
    <x v="8"/>
    <x v="0"/>
    <n v="21423000"/>
  </r>
  <r>
    <n v="418461"/>
    <x v="0"/>
    <x v="1"/>
    <n v="230000"/>
  </r>
  <r>
    <n v="418461"/>
    <x v="1"/>
    <x v="1"/>
    <n v="645000"/>
  </r>
  <r>
    <n v="418461"/>
    <x v="3"/>
    <x v="1"/>
    <n v="1124000"/>
  </r>
  <r>
    <n v="418461"/>
    <x v="2"/>
    <x v="1"/>
    <n v="1209000"/>
  </r>
  <r>
    <n v="418461"/>
    <x v="4"/>
    <x v="1"/>
    <n v="3440000"/>
  </r>
  <r>
    <n v="418461"/>
    <x v="5"/>
    <x v="1"/>
    <n v="4195000"/>
  </r>
  <r>
    <n v="418461"/>
    <x v="6"/>
    <x v="1"/>
    <n v="5740000"/>
  </r>
  <r>
    <n v="418461"/>
    <x v="7"/>
    <x v="1"/>
    <n v="6929000"/>
  </r>
  <r>
    <n v="418461"/>
    <x v="8"/>
    <x v="1"/>
    <n v="23512000"/>
  </r>
  <r>
    <n v="418461"/>
    <x v="0"/>
    <x v="2"/>
    <n v="240000"/>
  </r>
  <r>
    <n v="418461"/>
    <x v="1"/>
    <x v="2"/>
    <n v="705000"/>
  </r>
  <r>
    <n v="418461"/>
    <x v="2"/>
    <x v="2"/>
    <n v="1261000"/>
  </r>
  <r>
    <n v="418461"/>
    <x v="3"/>
    <x v="2"/>
    <n v="1325000"/>
  </r>
  <r>
    <n v="418461"/>
    <x v="4"/>
    <x v="2"/>
    <n v="3760000"/>
  </r>
  <r>
    <n v="418461"/>
    <x v="5"/>
    <x v="2"/>
    <n v="4080000"/>
  </r>
  <r>
    <n v="418461"/>
    <x v="6"/>
    <x v="2"/>
    <n v="5740000"/>
  </r>
  <r>
    <n v="418461"/>
    <x v="7"/>
    <x v="2"/>
    <n v="7146000"/>
  </r>
  <r>
    <n v="418461"/>
    <x v="8"/>
    <x v="2"/>
    <n v="24257000"/>
  </r>
  <r>
    <n v="418461"/>
    <x v="0"/>
    <x v="3"/>
    <n v="250000"/>
  </r>
  <r>
    <n v="418461"/>
    <x v="1"/>
    <x v="3"/>
    <n v="735000"/>
  </r>
  <r>
    <n v="418461"/>
    <x v="2"/>
    <x v="3"/>
    <n v="1118000"/>
  </r>
  <r>
    <n v="418461"/>
    <x v="3"/>
    <x v="3"/>
    <n v="1420000"/>
  </r>
  <r>
    <n v="418461"/>
    <x v="5"/>
    <x v="3"/>
    <n v="3750000"/>
  </r>
  <r>
    <n v="418461"/>
    <x v="4"/>
    <x v="3"/>
    <n v="3920000"/>
  </r>
  <r>
    <n v="418461"/>
    <x v="6"/>
    <x v="3"/>
    <n v="5490000"/>
  </r>
  <r>
    <n v="418461"/>
    <x v="7"/>
    <x v="3"/>
    <n v="7648000"/>
  </r>
  <r>
    <n v="418461"/>
    <x v="8"/>
    <x v="3"/>
    <n v="24331000"/>
  </r>
</pivotCacheRecords>
</file>

<file path=xl/pivotCache/pivotCacheRecords33.xml><?xml version="1.0" encoding="utf-8"?>
<pivotCacheRecords xmlns="http://schemas.openxmlformats.org/spreadsheetml/2006/main" xmlns:r="http://schemas.openxmlformats.org/officeDocument/2006/relationships" count="36">
  <r>
    <n v="418462"/>
    <x v="0"/>
    <x v="0"/>
    <n v="0"/>
  </r>
  <r>
    <n v="418462"/>
    <x v="1"/>
    <x v="0"/>
    <n v="0"/>
  </r>
  <r>
    <n v="418462"/>
    <x v="2"/>
    <x v="0"/>
    <n v="0"/>
  </r>
  <r>
    <n v="418462"/>
    <x v="3"/>
    <x v="0"/>
    <n v="0"/>
  </r>
  <r>
    <n v="418462"/>
    <x v="4"/>
    <x v="0"/>
    <n v="0"/>
  </r>
  <r>
    <n v="418462"/>
    <x v="5"/>
    <x v="0"/>
    <n v="0"/>
  </r>
  <r>
    <n v="418462"/>
    <x v="6"/>
    <x v="0"/>
    <n v="0"/>
  </r>
  <r>
    <n v="418462"/>
    <x v="7"/>
    <x v="0"/>
    <n v="0"/>
  </r>
  <r>
    <n v="418462"/>
    <x v="8"/>
    <x v="0"/>
    <n v="0"/>
  </r>
  <r>
    <n v="418462"/>
    <x v="0"/>
    <x v="1"/>
    <n v="1061000"/>
  </r>
  <r>
    <n v="418462"/>
    <x v="2"/>
    <x v="1"/>
    <n v="1061000"/>
  </r>
  <r>
    <n v="418462"/>
    <x v="5"/>
    <x v="1"/>
    <n v="3184000"/>
  </r>
  <r>
    <n v="418462"/>
    <x v="7"/>
    <x v="1"/>
    <n v="12737000"/>
  </r>
  <r>
    <n v="418462"/>
    <x v="8"/>
    <x v="1"/>
    <n v="15922000"/>
  </r>
  <r>
    <n v="418462"/>
    <x v="4"/>
    <x v="1"/>
    <n v="18045000"/>
  </r>
  <r>
    <n v="418462"/>
    <x v="3"/>
    <x v="1"/>
    <n v="21229000"/>
  </r>
  <r>
    <n v="418462"/>
    <x v="1"/>
    <x v="1"/>
    <n v="32905000"/>
  </r>
  <r>
    <n v="418462"/>
    <x v="6"/>
    <x v="1"/>
    <n v="106144000"/>
  </r>
  <r>
    <n v="418462"/>
    <x v="2"/>
    <x v="2"/>
    <n v="1386000"/>
  </r>
  <r>
    <n v="418462"/>
    <x v="0"/>
    <x v="2"/>
    <n v="3050000"/>
  </r>
  <r>
    <n v="418462"/>
    <x v="5"/>
    <x v="2"/>
    <n v="5823000"/>
  </r>
  <r>
    <n v="418462"/>
    <x v="8"/>
    <x v="2"/>
    <n v="8781000"/>
  </r>
  <r>
    <n v="418462"/>
    <x v="7"/>
    <x v="2"/>
    <n v="12755000"/>
  </r>
  <r>
    <n v="418462"/>
    <x v="4"/>
    <x v="2"/>
    <n v="13402000"/>
  </r>
  <r>
    <n v="418462"/>
    <x v="3"/>
    <x v="2"/>
    <n v="16822000"/>
  </r>
  <r>
    <n v="418462"/>
    <x v="1"/>
    <x v="2"/>
    <n v="30409000"/>
  </r>
  <r>
    <n v="418462"/>
    <x v="6"/>
    <x v="2"/>
    <n v="92428000"/>
  </r>
  <r>
    <n v="418462"/>
    <x v="2"/>
    <x v="3"/>
    <n v="1330000"/>
  </r>
  <r>
    <n v="418462"/>
    <x v="5"/>
    <x v="3"/>
    <n v="1408000"/>
  </r>
  <r>
    <n v="418462"/>
    <x v="0"/>
    <x v="3"/>
    <n v="3990000"/>
  </r>
  <r>
    <n v="418462"/>
    <x v="7"/>
    <x v="3"/>
    <n v="4146000"/>
  </r>
  <r>
    <n v="418462"/>
    <x v="8"/>
    <x v="3"/>
    <n v="7275000"/>
  </r>
  <r>
    <n v="418462"/>
    <x v="4"/>
    <x v="3"/>
    <n v="10561000"/>
  </r>
  <r>
    <n v="418462"/>
    <x v="3"/>
    <x v="3"/>
    <n v="13534000"/>
  </r>
  <r>
    <n v="418462"/>
    <x v="1"/>
    <x v="3"/>
    <n v="35985000"/>
  </r>
  <r>
    <n v="418462"/>
    <x v="6"/>
    <x v="3"/>
    <n v="78229000"/>
  </r>
</pivotCacheRecords>
</file>

<file path=xl/pivotCache/pivotCacheRecords34.xml><?xml version="1.0" encoding="utf-8"?>
<pivotCacheRecords xmlns="http://schemas.openxmlformats.org/spreadsheetml/2006/main" xmlns:r="http://schemas.openxmlformats.org/officeDocument/2006/relationships" count="36">
  <r>
    <n v="418469"/>
    <x v="0"/>
    <x v="0"/>
    <n v="0"/>
  </r>
  <r>
    <n v="418469"/>
    <x v="1"/>
    <x v="0"/>
    <n v="0"/>
  </r>
  <r>
    <n v="418469"/>
    <x v="2"/>
    <x v="0"/>
    <n v="0"/>
  </r>
  <r>
    <n v="418469"/>
    <x v="3"/>
    <x v="0"/>
    <n v="0"/>
  </r>
  <r>
    <n v="418469"/>
    <x v="4"/>
    <x v="0"/>
    <n v="0"/>
  </r>
  <r>
    <n v="418469"/>
    <x v="5"/>
    <x v="0"/>
    <n v="0"/>
  </r>
  <r>
    <n v="418469"/>
    <x v="6"/>
    <x v="0"/>
    <n v="0"/>
  </r>
  <r>
    <n v="418469"/>
    <x v="7"/>
    <x v="0"/>
    <n v="0"/>
  </r>
  <r>
    <n v="418469"/>
    <x v="8"/>
    <x v="0"/>
    <n v="0"/>
  </r>
  <r>
    <n v="418469"/>
    <x v="0"/>
    <x v="1"/>
    <n v="0"/>
  </r>
  <r>
    <n v="418469"/>
    <x v="5"/>
    <x v="1"/>
    <n v="0"/>
  </r>
  <r>
    <n v="418469"/>
    <x v="1"/>
    <x v="1"/>
    <n v="218000"/>
  </r>
  <r>
    <n v="418469"/>
    <x v="7"/>
    <x v="1"/>
    <n v="226000"/>
  </r>
  <r>
    <n v="418469"/>
    <x v="4"/>
    <x v="1"/>
    <n v="1624000"/>
  </r>
  <r>
    <n v="418469"/>
    <x v="2"/>
    <x v="1"/>
    <n v="2164000"/>
  </r>
  <r>
    <n v="418469"/>
    <x v="8"/>
    <x v="1"/>
    <n v="2459000"/>
  </r>
  <r>
    <n v="418469"/>
    <x v="3"/>
    <x v="1"/>
    <n v="2480000"/>
  </r>
  <r>
    <n v="418469"/>
    <x v="6"/>
    <x v="1"/>
    <n v="9171000"/>
  </r>
  <r>
    <n v="418469"/>
    <x v="0"/>
    <x v="2"/>
    <n v="0"/>
  </r>
  <r>
    <n v="418469"/>
    <x v="5"/>
    <x v="2"/>
    <n v="0"/>
  </r>
  <r>
    <n v="418469"/>
    <x v="7"/>
    <x v="2"/>
    <n v="234000"/>
  </r>
  <r>
    <n v="418469"/>
    <x v="1"/>
    <x v="2"/>
    <n v="925000"/>
  </r>
  <r>
    <n v="418469"/>
    <x v="4"/>
    <x v="2"/>
    <n v="2178000"/>
  </r>
  <r>
    <n v="418469"/>
    <x v="3"/>
    <x v="2"/>
    <n v="3480480"/>
  </r>
  <r>
    <n v="418469"/>
    <x v="2"/>
    <x v="2"/>
    <n v="3888000"/>
  </r>
  <r>
    <n v="418469"/>
    <x v="8"/>
    <x v="2"/>
    <n v="4835298"/>
  </r>
  <r>
    <n v="418469"/>
    <x v="6"/>
    <x v="2"/>
    <n v="15540778"/>
  </r>
  <r>
    <n v="418469"/>
    <x v="0"/>
    <x v="3"/>
    <n v="0"/>
  </r>
  <r>
    <n v="418469"/>
    <x v="5"/>
    <x v="3"/>
    <n v="0"/>
  </r>
  <r>
    <n v="418469"/>
    <x v="7"/>
    <x v="3"/>
    <n v="13000"/>
  </r>
  <r>
    <n v="418469"/>
    <x v="1"/>
    <x v="3"/>
    <n v="349000"/>
  </r>
  <r>
    <n v="418469"/>
    <x v="3"/>
    <x v="3"/>
    <n v="869740"/>
  </r>
  <r>
    <n v="418469"/>
    <x v="4"/>
    <x v="3"/>
    <n v="1317000"/>
  </r>
  <r>
    <n v="418469"/>
    <x v="2"/>
    <x v="3"/>
    <n v="1998000"/>
  </r>
  <r>
    <n v="418469"/>
    <x v="8"/>
    <x v="3"/>
    <n v="2846149"/>
  </r>
  <r>
    <n v="418469"/>
    <x v="6"/>
    <x v="3"/>
    <n v="7392889"/>
  </r>
</pivotCacheRecords>
</file>

<file path=xl/pivotCache/pivotCacheRecords35.xml><?xml version="1.0" encoding="utf-8"?>
<pivotCacheRecords xmlns="http://schemas.openxmlformats.org/spreadsheetml/2006/main" xmlns:r="http://schemas.openxmlformats.org/officeDocument/2006/relationships" count="36">
  <r>
    <n v="418470"/>
    <x v="0"/>
    <x v="0"/>
    <n v="0"/>
  </r>
  <r>
    <n v="418470"/>
    <x v="1"/>
    <x v="0"/>
    <n v="0"/>
  </r>
  <r>
    <n v="418470"/>
    <x v="2"/>
    <x v="0"/>
    <n v="0"/>
  </r>
  <r>
    <n v="418470"/>
    <x v="3"/>
    <x v="0"/>
    <n v="0"/>
  </r>
  <r>
    <n v="418470"/>
    <x v="4"/>
    <x v="0"/>
    <n v="0"/>
  </r>
  <r>
    <n v="418470"/>
    <x v="5"/>
    <x v="0"/>
    <n v="0"/>
  </r>
  <r>
    <n v="418470"/>
    <x v="6"/>
    <x v="0"/>
    <n v="0"/>
  </r>
  <r>
    <n v="418470"/>
    <x v="7"/>
    <x v="0"/>
    <n v="0"/>
  </r>
  <r>
    <n v="418470"/>
    <x v="8"/>
    <x v="0"/>
    <n v="0"/>
  </r>
  <r>
    <n v="418470"/>
    <x v="5"/>
    <x v="1"/>
    <n v="54000"/>
  </r>
  <r>
    <n v="418470"/>
    <x v="2"/>
    <x v="1"/>
    <n v="100000"/>
  </r>
  <r>
    <n v="418470"/>
    <x v="0"/>
    <x v="1"/>
    <n v="310000"/>
  </r>
  <r>
    <n v="418470"/>
    <x v="4"/>
    <x v="1"/>
    <n v="678000"/>
  </r>
  <r>
    <n v="418470"/>
    <x v="3"/>
    <x v="1"/>
    <n v="1356000"/>
  </r>
  <r>
    <n v="418470"/>
    <x v="8"/>
    <x v="1"/>
    <n v="1433000"/>
  </r>
  <r>
    <n v="418470"/>
    <x v="7"/>
    <x v="1"/>
    <n v="1748000"/>
  </r>
  <r>
    <n v="418470"/>
    <x v="1"/>
    <x v="1"/>
    <n v="3371000"/>
  </r>
  <r>
    <n v="418470"/>
    <x v="6"/>
    <x v="1"/>
    <n v="9050000"/>
  </r>
  <r>
    <n v="418470"/>
    <x v="0"/>
    <x v="2"/>
    <n v="620000"/>
  </r>
  <r>
    <n v="418470"/>
    <x v="2"/>
    <x v="2"/>
    <n v="887000"/>
  </r>
  <r>
    <n v="418470"/>
    <x v="5"/>
    <x v="2"/>
    <n v="1645000"/>
  </r>
  <r>
    <n v="418470"/>
    <x v="4"/>
    <x v="2"/>
    <n v="3295000"/>
  </r>
  <r>
    <n v="418470"/>
    <x v="8"/>
    <x v="2"/>
    <n v="5275000"/>
  </r>
  <r>
    <n v="418470"/>
    <x v="3"/>
    <x v="2"/>
    <n v="8853000"/>
  </r>
  <r>
    <n v="418470"/>
    <x v="7"/>
    <x v="2"/>
    <n v="9164000"/>
  </r>
  <r>
    <n v="418470"/>
    <x v="1"/>
    <x v="2"/>
    <n v="13559000"/>
  </r>
  <r>
    <n v="418470"/>
    <x v="6"/>
    <x v="2"/>
    <n v="43298000"/>
  </r>
  <r>
    <n v="418470"/>
    <x v="0"/>
    <x v="3"/>
    <n v="620000"/>
  </r>
  <r>
    <n v="418470"/>
    <x v="2"/>
    <x v="3"/>
    <n v="887000"/>
  </r>
  <r>
    <n v="418470"/>
    <x v="5"/>
    <x v="3"/>
    <n v="1587000"/>
  </r>
  <r>
    <n v="418470"/>
    <x v="4"/>
    <x v="3"/>
    <n v="3355000"/>
  </r>
  <r>
    <n v="418470"/>
    <x v="8"/>
    <x v="3"/>
    <n v="5993000"/>
  </r>
  <r>
    <n v="418470"/>
    <x v="7"/>
    <x v="3"/>
    <n v="9346000"/>
  </r>
  <r>
    <n v="418470"/>
    <x v="1"/>
    <x v="3"/>
    <n v="13559000"/>
  </r>
  <r>
    <n v="418470"/>
    <x v="3"/>
    <x v="3"/>
    <n v="15257000"/>
  </r>
  <r>
    <n v="418470"/>
    <x v="6"/>
    <x v="3"/>
    <n v="50604000"/>
  </r>
</pivotCacheRecords>
</file>

<file path=xl/pivotCache/pivotCacheRecords36.xml><?xml version="1.0" encoding="utf-8"?>
<pivotCacheRecords xmlns="http://schemas.openxmlformats.org/spreadsheetml/2006/main" xmlns:r="http://schemas.openxmlformats.org/officeDocument/2006/relationships" count="36">
  <r>
    <n v="418471"/>
    <x v="0"/>
    <x v="0"/>
    <n v="0"/>
  </r>
  <r>
    <n v="418471"/>
    <x v="1"/>
    <x v="0"/>
    <n v="0"/>
  </r>
  <r>
    <n v="418471"/>
    <x v="2"/>
    <x v="0"/>
    <n v="0"/>
  </r>
  <r>
    <n v="418471"/>
    <x v="3"/>
    <x v="0"/>
    <n v="0"/>
  </r>
  <r>
    <n v="418471"/>
    <x v="4"/>
    <x v="0"/>
    <n v="0"/>
  </r>
  <r>
    <n v="418471"/>
    <x v="5"/>
    <x v="0"/>
    <n v="0"/>
  </r>
  <r>
    <n v="418471"/>
    <x v="6"/>
    <x v="0"/>
    <n v="0"/>
  </r>
  <r>
    <n v="418471"/>
    <x v="7"/>
    <x v="0"/>
    <n v="0"/>
  </r>
  <r>
    <n v="418471"/>
    <x v="8"/>
    <x v="0"/>
    <n v="0"/>
  </r>
  <r>
    <n v="418471"/>
    <x v="2"/>
    <x v="1"/>
    <n v="1735000"/>
  </r>
  <r>
    <n v="418471"/>
    <x v="0"/>
    <x v="1"/>
    <n v="2500000"/>
  </r>
  <r>
    <n v="418471"/>
    <x v="5"/>
    <x v="1"/>
    <n v="3451000"/>
  </r>
  <r>
    <n v="418471"/>
    <x v="4"/>
    <x v="1"/>
    <n v="10703000"/>
  </r>
  <r>
    <n v="418471"/>
    <x v="8"/>
    <x v="1"/>
    <n v="15520000"/>
  </r>
  <r>
    <n v="418471"/>
    <x v="3"/>
    <x v="1"/>
    <n v="30443000"/>
  </r>
  <r>
    <n v="418471"/>
    <x v="7"/>
    <x v="1"/>
    <n v="36147000"/>
  </r>
  <r>
    <n v="418471"/>
    <x v="1"/>
    <x v="1"/>
    <n v="47980000"/>
  </r>
  <r>
    <n v="418471"/>
    <x v="6"/>
    <x v="1"/>
    <n v="148479000"/>
  </r>
  <r>
    <n v="418471"/>
    <x v="2"/>
    <x v="2"/>
    <n v="476000"/>
  </r>
  <r>
    <n v="418471"/>
    <x v="0"/>
    <x v="2"/>
    <n v="747000"/>
  </r>
  <r>
    <n v="418471"/>
    <x v="5"/>
    <x v="2"/>
    <n v="1026000"/>
  </r>
  <r>
    <n v="418471"/>
    <x v="4"/>
    <x v="2"/>
    <n v="3285000"/>
  </r>
  <r>
    <n v="418471"/>
    <x v="8"/>
    <x v="2"/>
    <n v="4686000"/>
  </r>
  <r>
    <n v="418471"/>
    <x v="3"/>
    <x v="2"/>
    <n v="9181000"/>
  </r>
  <r>
    <n v="418471"/>
    <x v="7"/>
    <x v="2"/>
    <n v="10998000"/>
  </r>
  <r>
    <n v="418471"/>
    <x v="1"/>
    <x v="2"/>
    <n v="14602000"/>
  </r>
  <r>
    <n v="418471"/>
    <x v="6"/>
    <x v="2"/>
    <n v="45001000"/>
  </r>
  <r>
    <n v="418471"/>
    <x v="2"/>
    <x v="3"/>
    <n v="617000"/>
  </r>
  <r>
    <n v="418471"/>
    <x v="0"/>
    <x v="3"/>
    <n v="894000"/>
  </r>
  <r>
    <n v="418471"/>
    <x v="5"/>
    <x v="3"/>
    <n v="1242000"/>
  </r>
  <r>
    <n v="418471"/>
    <x v="4"/>
    <x v="3"/>
    <n v="3860000"/>
  </r>
  <r>
    <n v="418471"/>
    <x v="8"/>
    <x v="3"/>
    <n v="5583000"/>
  </r>
  <r>
    <n v="418471"/>
    <x v="3"/>
    <x v="3"/>
    <n v="10968000"/>
  </r>
  <r>
    <n v="418471"/>
    <x v="7"/>
    <x v="3"/>
    <n v="13020000"/>
  </r>
  <r>
    <n v="418471"/>
    <x v="1"/>
    <x v="3"/>
    <n v="17329000"/>
  </r>
  <r>
    <n v="418471"/>
    <x v="6"/>
    <x v="3"/>
    <n v="53513000"/>
  </r>
</pivotCacheRecords>
</file>

<file path=xl/pivotCache/pivotCacheRecords37.xml><?xml version="1.0" encoding="utf-8"?>
<pivotCacheRecords xmlns="http://schemas.openxmlformats.org/spreadsheetml/2006/main" xmlns:r="http://schemas.openxmlformats.org/officeDocument/2006/relationships" count="36">
  <r>
    <n v="418472"/>
    <x v="0"/>
    <x v="0"/>
    <n v="0"/>
  </r>
  <r>
    <n v="418472"/>
    <x v="1"/>
    <x v="0"/>
    <n v="0"/>
  </r>
  <r>
    <n v="418472"/>
    <x v="2"/>
    <x v="0"/>
    <n v="0"/>
  </r>
  <r>
    <n v="418472"/>
    <x v="3"/>
    <x v="0"/>
    <n v="0"/>
  </r>
  <r>
    <n v="418472"/>
    <x v="4"/>
    <x v="0"/>
    <n v="0"/>
  </r>
  <r>
    <n v="418472"/>
    <x v="5"/>
    <x v="0"/>
    <n v="0"/>
  </r>
  <r>
    <n v="418472"/>
    <x v="6"/>
    <x v="0"/>
    <n v="0"/>
  </r>
  <r>
    <n v="418472"/>
    <x v="7"/>
    <x v="0"/>
    <n v="0"/>
  </r>
  <r>
    <n v="418472"/>
    <x v="8"/>
    <x v="0"/>
    <n v="0"/>
  </r>
  <r>
    <n v="418472"/>
    <x v="0"/>
    <x v="1"/>
    <n v="0"/>
  </r>
  <r>
    <n v="418472"/>
    <x v="1"/>
    <x v="1"/>
    <n v="0"/>
  </r>
  <r>
    <n v="418472"/>
    <x v="2"/>
    <x v="1"/>
    <n v="0"/>
  </r>
  <r>
    <n v="418472"/>
    <x v="3"/>
    <x v="1"/>
    <n v="0"/>
  </r>
  <r>
    <n v="418472"/>
    <x v="4"/>
    <x v="1"/>
    <n v="0"/>
  </r>
  <r>
    <n v="418472"/>
    <x v="5"/>
    <x v="1"/>
    <n v="0"/>
  </r>
  <r>
    <n v="418472"/>
    <x v="6"/>
    <x v="1"/>
    <n v="0"/>
  </r>
  <r>
    <n v="418472"/>
    <x v="7"/>
    <x v="1"/>
    <n v="0"/>
  </r>
  <r>
    <n v="418472"/>
    <x v="8"/>
    <x v="1"/>
    <n v="0"/>
  </r>
  <r>
    <n v="418472"/>
    <x v="0"/>
    <x v="2"/>
    <n v="0"/>
  </r>
  <r>
    <n v="418472"/>
    <x v="1"/>
    <x v="2"/>
    <n v="0"/>
  </r>
  <r>
    <n v="418472"/>
    <x v="3"/>
    <x v="2"/>
    <n v="0"/>
  </r>
  <r>
    <n v="418472"/>
    <x v="4"/>
    <x v="2"/>
    <n v="0"/>
  </r>
  <r>
    <n v="418472"/>
    <x v="5"/>
    <x v="2"/>
    <n v="0"/>
  </r>
  <r>
    <n v="418472"/>
    <x v="7"/>
    <x v="2"/>
    <n v="0"/>
  </r>
  <r>
    <n v="418472"/>
    <x v="8"/>
    <x v="2"/>
    <n v="0"/>
  </r>
  <r>
    <n v="418472"/>
    <x v="2"/>
    <x v="2"/>
    <n v="1600000"/>
  </r>
  <r>
    <n v="418472"/>
    <x v="6"/>
    <x v="2"/>
    <n v="1600000"/>
  </r>
  <r>
    <n v="418472"/>
    <x v="0"/>
    <x v="3"/>
    <n v="0"/>
  </r>
  <r>
    <n v="418472"/>
    <x v="1"/>
    <x v="3"/>
    <n v="0"/>
  </r>
  <r>
    <n v="418472"/>
    <x v="3"/>
    <x v="3"/>
    <n v="0"/>
  </r>
  <r>
    <n v="418472"/>
    <x v="4"/>
    <x v="3"/>
    <n v="0"/>
  </r>
  <r>
    <n v="418472"/>
    <x v="5"/>
    <x v="3"/>
    <n v="0"/>
  </r>
  <r>
    <n v="418472"/>
    <x v="7"/>
    <x v="3"/>
    <n v="0"/>
  </r>
  <r>
    <n v="418472"/>
    <x v="8"/>
    <x v="3"/>
    <n v="0"/>
  </r>
  <r>
    <n v="418472"/>
    <x v="2"/>
    <x v="3"/>
    <n v="1700000"/>
  </r>
  <r>
    <n v="418472"/>
    <x v="6"/>
    <x v="3"/>
    <n v="1700000"/>
  </r>
</pivotCacheRecords>
</file>

<file path=xl/pivotCache/pivotCacheRecords38.xml><?xml version="1.0" encoding="utf-8"?>
<pivotCacheRecords xmlns="http://schemas.openxmlformats.org/spreadsheetml/2006/main" xmlns:r="http://schemas.openxmlformats.org/officeDocument/2006/relationships" count="36">
  <r>
    <n v="418473"/>
    <x v="0"/>
    <x v="0"/>
    <n v="124744531.62607899"/>
  </r>
  <r>
    <n v="418473"/>
    <x v="1"/>
    <x v="0"/>
    <n v="197550660.228286"/>
  </r>
  <r>
    <n v="418473"/>
    <x v="2"/>
    <x v="0"/>
    <n v="264305214.61998099"/>
  </r>
  <r>
    <n v="418473"/>
    <x v="3"/>
    <x v="0"/>
    <n v="862538220.83130205"/>
  </r>
  <r>
    <n v="418473"/>
    <x v="4"/>
    <x v="0"/>
    <n v="1311805586.78057"/>
  </r>
  <r>
    <n v="418473"/>
    <x v="5"/>
    <x v="0"/>
    <n v="2412334581.3477502"/>
  </r>
  <r>
    <n v="418473"/>
    <x v="6"/>
    <x v="0"/>
    <n v="2978058112.0555801"/>
  </r>
  <r>
    <n v="418473"/>
    <x v="7"/>
    <x v="0"/>
    <n v="3839185092.5104499"/>
  </r>
  <r>
    <n v="418473"/>
    <x v="8"/>
    <x v="0"/>
    <n v="11990522000"/>
  </r>
  <r>
    <n v="418473"/>
    <x v="0"/>
    <x v="1"/>
    <n v="130545680.089843"/>
  </r>
  <r>
    <n v="418473"/>
    <x v="1"/>
    <x v="1"/>
    <n v="206737601.685038"/>
  </r>
  <r>
    <n v="418473"/>
    <x v="2"/>
    <x v="1"/>
    <n v="276596525.26719499"/>
  </r>
  <r>
    <n v="418473"/>
    <x v="3"/>
    <x v="1"/>
    <n v="902649897.14679098"/>
  </r>
  <r>
    <n v="418473"/>
    <x v="4"/>
    <x v="1"/>
    <n v="1372810096.2793801"/>
  </r>
  <r>
    <n v="418473"/>
    <x v="5"/>
    <x v="1"/>
    <n v="2524518344.9825101"/>
  </r>
  <r>
    <n v="418473"/>
    <x v="6"/>
    <x v="1"/>
    <n v="3116550413.2133799"/>
  </r>
  <r>
    <n v="418473"/>
    <x v="7"/>
    <x v="1"/>
    <n v="4017723441.3358598"/>
  </r>
  <r>
    <n v="418473"/>
    <x v="8"/>
    <x v="1"/>
    <n v="12548132000"/>
  </r>
  <r>
    <n v="418473"/>
    <x v="0"/>
    <x v="2"/>
    <n v="138424405.61627799"/>
  </r>
  <r>
    <n v="418473"/>
    <x v="1"/>
    <x v="2"/>
    <n v="219214681.11462101"/>
  </r>
  <r>
    <n v="418473"/>
    <x v="2"/>
    <x v="2"/>
    <n v="293289747.92033899"/>
  </r>
  <r>
    <n v="418473"/>
    <x v="3"/>
    <x v="2"/>
    <n v="957126849.43805206"/>
  </r>
  <r>
    <n v="418473"/>
    <x v="4"/>
    <x v="2"/>
    <n v="1455662274.4675901"/>
  </r>
  <r>
    <n v="418473"/>
    <x v="5"/>
    <x v="2"/>
    <n v="2676878707.3696799"/>
  </r>
  <r>
    <n v="418473"/>
    <x v="6"/>
    <x v="2"/>
    <n v="3304641243.0141702"/>
  </r>
  <r>
    <n v="418473"/>
    <x v="7"/>
    <x v="2"/>
    <n v="4260202091.0592799"/>
  </r>
  <r>
    <n v="418473"/>
    <x v="8"/>
    <x v="2"/>
    <n v="13305440000"/>
  </r>
  <r>
    <n v="418473"/>
    <x v="0"/>
    <x v="3"/>
    <n v="143998308.36010399"/>
  </r>
  <r>
    <n v="418473"/>
    <x v="1"/>
    <x v="3"/>
    <n v="228041746.740165"/>
  </r>
  <r>
    <n v="418473"/>
    <x v="2"/>
    <x v="3"/>
    <n v="305099576.71021998"/>
  </r>
  <r>
    <n v="418473"/>
    <x v="3"/>
    <x v="3"/>
    <n v="995667249.51071894"/>
  </r>
  <r>
    <n v="418473"/>
    <x v="4"/>
    <x v="3"/>
    <n v="1514277082.3810899"/>
  </r>
  <r>
    <n v="418473"/>
    <x v="5"/>
    <x v="3"/>
    <n v="2784667948.0420098"/>
  </r>
  <r>
    <n v="418473"/>
    <x v="6"/>
    <x v="3"/>
    <n v="3437708448.9724798"/>
  </r>
  <r>
    <n v="418473"/>
    <x v="7"/>
    <x v="3"/>
    <n v="4431746639.2832003"/>
  </r>
  <r>
    <n v="418473"/>
    <x v="8"/>
    <x v="3"/>
    <n v="13841207000"/>
  </r>
</pivotCacheRecords>
</file>

<file path=xl/pivotCache/pivotCacheRecords39.xml><?xml version="1.0" encoding="utf-8"?>
<pivotCacheRecords xmlns="http://schemas.openxmlformats.org/spreadsheetml/2006/main" xmlns:r="http://schemas.openxmlformats.org/officeDocument/2006/relationships" count="36">
  <r>
    <n v="418474"/>
    <x v="0"/>
    <x v="0"/>
    <n v="0"/>
  </r>
  <r>
    <n v="418474"/>
    <x v="1"/>
    <x v="0"/>
    <n v="0"/>
  </r>
  <r>
    <n v="418474"/>
    <x v="2"/>
    <x v="0"/>
    <n v="0"/>
  </r>
  <r>
    <n v="418474"/>
    <x v="3"/>
    <x v="0"/>
    <n v="0"/>
  </r>
  <r>
    <n v="418474"/>
    <x v="4"/>
    <x v="0"/>
    <n v="0"/>
  </r>
  <r>
    <n v="418474"/>
    <x v="5"/>
    <x v="0"/>
    <n v="0"/>
  </r>
  <r>
    <n v="418474"/>
    <x v="6"/>
    <x v="0"/>
    <n v="0"/>
  </r>
  <r>
    <n v="418474"/>
    <x v="7"/>
    <x v="0"/>
    <n v="0"/>
  </r>
  <r>
    <n v="418474"/>
    <x v="8"/>
    <x v="0"/>
    <n v="0"/>
  </r>
  <r>
    <n v="418474"/>
    <x v="0"/>
    <x v="1"/>
    <n v="0"/>
  </r>
  <r>
    <n v="418474"/>
    <x v="1"/>
    <x v="1"/>
    <n v="0"/>
  </r>
  <r>
    <n v="418474"/>
    <x v="2"/>
    <x v="1"/>
    <n v="0"/>
  </r>
  <r>
    <n v="418474"/>
    <x v="3"/>
    <x v="1"/>
    <n v="0"/>
  </r>
  <r>
    <n v="418474"/>
    <x v="4"/>
    <x v="1"/>
    <n v="0"/>
  </r>
  <r>
    <n v="418474"/>
    <x v="5"/>
    <x v="1"/>
    <n v="0"/>
  </r>
  <r>
    <n v="418474"/>
    <x v="6"/>
    <x v="1"/>
    <n v="0"/>
  </r>
  <r>
    <n v="418474"/>
    <x v="7"/>
    <x v="1"/>
    <n v="0"/>
  </r>
  <r>
    <n v="418474"/>
    <x v="8"/>
    <x v="1"/>
    <n v="0"/>
  </r>
  <r>
    <n v="418474"/>
    <x v="0"/>
    <x v="2"/>
    <n v="1102000"/>
  </r>
  <r>
    <n v="418474"/>
    <x v="2"/>
    <x v="2"/>
    <n v="1233000"/>
  </r>
  <r>
    <n v="418474"/>
    <x v="5"/>
    <x v="2"/>
    <n v="2470000"/>
  </r>
  <r>
    <n v="418474"/>
    <x v="4"/>
    <x v="2"/>
    <n v="5572000"/>
  </r>
  <r>
    <n v="418474"/>
    <x v="8"/>
    <x v="2"/>
    <n v="5816000"/>
  </r>
  <r>
    <n v="418474"/>
    <x v="3"/>
    <x v="2"/>
    <n v="13538000"/>
  </r>
  <r>
    <n v="418474"/>
    <x v="7"/>
    <x v="2"/>
    <n v="17169000"/>
  </r>
  <r>
    <n v="418474"/>
    <x v="1"/>
    <x v="2"/>
    <n v="22299000"/>
  </r>
  <r>
    <n v="418474"/>
    <x v="6"/>
    <x v="2"/>
    <n v="69199000"/>
  </r>
  <r>
    <n v="418474"/>
    <x v="8"/>
    <x v="3"/>
    <n v="0"/>
  </r>
  <r>
    <n v="418474"/>
    <x v="2"/>
    <x v="3"/>
    <n v="1890000"/>
  </r>
  <r>
    <n v="418474"/>
    <x v="0"/>
    <x v="3"/>
    <n v="2471000"/>
  </r>
  <r>
    <n v="418474"/>
    <x v="5"/>
    <x v="3"/>
    <n v="5540000"/>
  </r>
  <r>
    <n v="418474"/>
    <x v="4"/>
    <x v="3"/>
    <n v="12497000"/>
  </r>
  <r>
    <n v="418474"/>
    <x v="3"/>
    <x v="3"/>
    <n v="30363000"/>
  </r>
  <r>
    <n v="418474"/>
    <x v="7"/>
    <x v="3"/>
    <n v="36240000"/>
  </r>
  <r>
    <n v="418474"/>
    <x v="1"/>
    <x v="3"/>
    <n v="50012000"/>
  </r>
  <r>
    <n v="418474"/>
    <x v="6"/>
    <x v="3"/>
    <n v="139013000"/>
  </r>
</pivotCacheRecords>
</file>

<file path=xl/pivotCache/pivotCacheRecords40.xml><?xml version="1.0" encoding="utf-8"?>
<pivotCacheRecords xmlns="http://schemas.openxmlformats.org/spreadsheetml/2006/main" xmlns:r="http://schemas.openxmlformats.org/officeDocument/2006/relationships" count="36">
  <r>
    <n v="418475"/>
    <x v="0"/>
    <x v="0"/>
    <n v="0"/>
  </r>
  <r>
    <n v="418475"/>
    <x v="1"/>
    <x v="0"/>
    <n v="0"/>
  </r>
  <r>
    <n v="418475"/>
    <x v="2"/>
    <x v="0"/>
    <n v="0"/>
  </r>
  <r>
    <n v="418475"/>
    <x v="3"/>
    <x v="0"/>
    <n v="0"/>
  </r>
  <r>
    <n v="418475"/>
    <x v="4"/>
    <x v="0"/>
    <n v="0"/>
  </r>
  <r>
    <n v="418475"/>
    <x v="5"/>
    <x v="0"/>
    <n v="0"/>
  </r>
  <r>
    <n v="418475"/>
    <x v="6"/>
    <x v="0"/>
    <n v="0"/>
  </r>
  <r>
    <n v="418475"/>
    <x v="7"/>
    <x v="0"/>
    <n v="0"/>
  </r>
  <r>
    <n v="418475"/>
    <x v="8"/>
    <x v="0"/>
    <n v="0"/>
  </r>
  <r>
    <n v="418475"/>
    <x v="0"/>
    <x v="1"/>
    <n v="0"/>
  </r>
  <r>
    <n v="418475"/>
    <x v="1"/>
    <x v="1"/>
    <n v="0"/>
  </r>
  <r>
    <n v="418475"/>
    <x v="2"/>
    <x v="1"/>
    <n v="0"/>
  </r>
  <r>
    <n v="418475"/>
    <x v="3"/>
    <x v="1"/>
    <n v="0"/>
  </r>
  <r>
    <n v="418475"/>
    <x v="4"/>
    <x v="1"/>
    <n v="0"/>
  </r>
  <r>
    <n v="418475"/>
    <x v="5"/>
    <x v="1"/>
    <n v="0"/>
  </r>
  <r>
    <n v="418475"/>
    <x v="6"/>
    <x v="1"/>
    <n v="0"/>
  </r>
  <r>
    <n v="418475"/>
    <x v="7"/>
    <x v="1"/>
    <n v="0"/>
  </r>
  <r>
    <n v="418475"/>
    <x v="8"/>
    <x v="1"/>
    <n v="0"/>
  </r>
  <r>
    <n v="418475"/>
    <x v="0"/>
    <x v="2"/>
    <n v="0"/>
  </r>
  <r>
    <n v="418475"/>
    <x v="1"/>
    <x v="2"/>
    <n v="0"/>
  </r>
  <r>
    <n v="418475"/>
    <x v="2"/>
    <x v="2"/>
    <n v="0"/>
  </r>
  <r>
    <n v="418475"/>
    <x v="3"/>
    <x v="2"/>
    <n v="0"/>
  </r>
  <r>
    <n v="418475"/>
    <x v="4"/>
    <x v="2"/>
    <n v="0"/>
  </r>
  <r>
    <n v="418475"/>
    <x v="5"/>
    <x v="2"/>
    <n v="0"/>
  </r>
  <r>
    <n v="418475"/>
    <x v="8"/>
    <x v="2"/>
    <n v="0"/>
  </r>
  <r>
    <n v="418475"/>
    <x v="6"/>
    <x v="2"/>
    <n v="106000000"/>
  </r>
  <r>
    <n v="418475"/>
    <x v="7"/>
    <x v="2"/>
    <n v="106000000"/>
  </r>
  <r>
    <n v="418475"/>
    <x v="0"/>
    <x v="3"/>
    <n v="0"/>
  </r>
  <r>
    <n v="418475"/>
    <x v="1"/>
    <x v="3"/>
    <n v="0"/>
  </r>
  <r>
    <n v="418475"/>
    <x v="2"/>
    <x v="3"/>
    <n v="0"/>
  </r>
  <r>
    <n v="418475"/>
    <x v="3"/>
    <x v="3"/>
    <n v="0"/>
  </r>
  <r>
    <n v="418475"/>
    <x v="4"/>
    <x v="3"/>
    <n v="0"/>
  </r>
  <r>
    <n v="418475"/>
    <x v="5"/>
    <x v="3"/>
    <n v="0"/>
  </r>
  <r>
    <n v="418475"/>
    <x v="6"/>
    <x v="3"/>
    <n v="0"/>
  </r>
  <r>
    <n v="418475"/>
    <x v="7"/>
    <x v="3"/>
    <n v="0"/>
  </r>
  <r>
    <n v="418475"/>
    <x v="8"/>
    <x v="3"/>
    <n v="0"/>
  </r>
</pivotCacheRecords>
</file>

<file path=xl/pivotCache/pivotCacheRecords41.xml><?xml version="1.0" encoding="utf-8"?>
<pivotCacheRecords xmlns="http://schemas.openxmlformats.org/spreadsheetml/2006/main" xmlns:r="http://schemas.openxmlformats.org/officeDocument/2006/relationships" count="36">
  <r>
    <n v="418476"/>
    <x v="0"/>
    <x v="0"/>
    <n v="0"/>
  </r>
  <r>
    <n v="418476"/>
    <x v="1"/>
    <x v="0"/>
    <n v="0"/>
  </r>
  <r>
    <n v="418476"/>
    <x v="2"/>
    <x v="0"/>
    <n v="0"/>
  </r>
  <r>
    <n v="418476"/>
    <x v="3"/>
    <x v="0"/>
    <n v="0"/>
  </r>
  <r>
    <n v="418476"/>
    <x v="4"/>
    <x v="0"/>
    <n v="0"/>
  </r>
  <r>
    <n v="418476"/>
    <x v="5"/>
    <x v="0"/>
    <n v="0"/>
  </r>
  <r>
    <n v="418476"/>
    <x v="6"/>
    <x v="0"/>
    <n v="0"/>
  </r>
  <r>
    <n v="418476"/>
    <x v="7"/>
    <x v="0"/>
    <n v="0"/>
  </r>
  <r>
    <n v="418476"/>
    <x v="8"/>
    <x v="0"/>
    <n v="0"/>
  </r>
  <r>
    <n v="418476"/>
    <x v="0"/>
    <x v="1"/>
    <n v="0"/>
  </r>
  <r>
    <n v="418476"/>
    <x v="1"/>
    <x v="1"/>
    <n v="0"/>
  </r>
  <r>
    <n v="418476"/>
    <x v="2"/>
    <x v="1"/>
    <n v="0"/>
  </r>
  <r>
    <n v="418476"/>
    <x v="3"/>
    <x v="1"/>
    <n v="0"/>
  </r>
  <r>
    <n v="418476"/>
    <x v="4"/>
    <x v="1"/>
    <n v="0"/>
  </r>
  <r>
    <n v="418476"/>
    <x v="5"/>
    <x v="1"/>
    <n v="0"/>
  </r>
  <r>
    <n v="418476"/>
    <x v="6"/>
    <x v="1"/>
    <n v="0"/>
  </r>
  <r>
    <n v="418476"/>
    <x v="7"/>
    <x v="1"/>
    <n v="0"/>
  </r>
  <r>
    <n v="418476"/>
    <x v="8"/>
    <x v="1"/>
    <n v="0"/>
  </r>
  <r>
    <n v="418476"/>
    <x v="0"/>
    <x v="2"/>
    <n v="0"/>
  </r>
  <r>
    <n v="418476"/>
    <x v="1"/>
    <x v="2"/>
    <n v="0"/>
  </r>
  <r>
    <n v="418476"/>
    <x v="2"/>
    <x v="2"/>
    <n v="0"/>
  </r>
  <r>
    <n v="418476"/>
    <x v="3"/>
    <x v="2"/>
    <n v="0"/>
  </r>
  <r>
    <n v="418476"/>
    <x v="4"/>
    <x v="2"/>
    <n v="0"/>
  </r>
  <r>
    <n v="418476"/>
    <x v="5"/>
    <x v="2"/>
    <n v="0"/>
  </r>
  <r>
    <n v="418476"/>
    <x v="6"/>
    <x v="2"/>
    <n v="0"/>
  </r>
  <r>
    <n v="418476"/>
    <x v="7"/>
    <x v="2"/>
    <n v="0"/>
  </r>
  <r>
    <n v="418476"/>
    <x v="8"/>
    <x v="2"/>
    <n v="0"/>
  </r>
  <r>
    <n v="418476"/>
    <x v="2"/>
    <x v="3"/>
    <n v="183000"/>
  </r>
  <r>
    <n v="418476"/>
    <x v="0"/>
    <x v="3"/>
    <n v="4373000"/>
  </r>
  <r>
    <n v="418476"/>
    <x v="5"/>
    <x v="3"/>
    <n v="5168000"/>
  </r>
  <r>
    <n v="418476"/>
    <x v="4"/>
    <x v="3"/>
    <n v="17147000"/>
  </r>
  <r>
    <n v="418476"/>
    <x v="8"/>
    <x v="3"/>
    <n v="17814000"/>
  </r>
  <r>
    <n v="418476"/>
    <x v="3"/>
    <x v="3"/>
    <n v="41462000"/>
  </r>
  <r>
    <n v="418476"/>
    <x v="7"/>
    <x v="3"/>
    <n v="43178000"/>
  </r>
  <r>
    <n v="418476"/>
    <x v="1"/>
    <x v="3"/>
    <n v="44544000"/>
  </r>
  <r>
    <n v="418476"/>
    <x v="6"/>
    <x v="3"/>
    <n v="173869000"/>
  </r>
</pivotCacheRecords>
</file>

<file path=xl/pivotCache/pivotCacheRecords42.xml><?xml version="1.0" encoding="utf-8"?>
<pivotCacheRecords xmlns="http://schemas.openxmlformats.org/spreadsheetml/2006/main" xmlns:r="http://schemas.openxmlformats.org/officeDocument/2006/relationships" count="36">
  <r>
    <n v="418477"/>
    <x v="0"/>
    <x v="0"/>
    <n v="0"/>
  </r>
  <r>
    <n v="418477"/>
    <x v="1"/>
    <x v="0"/>
    <n v="0"/>
  </r>
  <r>
    <n v="418477"/>
    <x v="2"/>
    <x v="0"/>
    <n v="0"/>
  </r>
  <r>
    <n v="418477"/>
    <x v="3"/>
    <x v="0"/>
    <n v="0"/>
  </r>
  <r>
    <n v="418477"/>
    <x v="4"/>
    <x v="0"/>
    <n v="0"/>
  </r>
  <r>
    <n v="418477"/>
    <x v="5"/>
    <x v="0"/>
    <n v="0"/>
  </r>
  <r>
    <n v="418477"/>
    <x v="6"/>
    <x v="0"/>
    <n v="0"/>
  </r>
  <r>
    <n v="418477"/>
    <x v="7"/>
    <x v="0"/>
    <n v="0"/>
  </r>
  <r>
    <n v="418477"/>
    <x v="8"/>
    <x v="0"/>
    <n v="0"/>
  </r>
  <r>
    <n v="418477"/>
    <x v="0"/>
    <x v="1"/>
    <n v="0"/>
  </r>
  <r>
    <n v="418477"/>
    <x v="1"/>
    <x v="1"/>
    <n v="0"/>
  </r>
  <r>
    <n v="418477"/>
    <x v="2"/>
    <x v="1"/>
    <n v="0"/>
  </r>
  <r>
    <n v="418477"/>
    <x v="3"/>
    <x v="1"/>
    <n v="0"/>
  </r>
  <r>
    <n v="418477"/>
    <x v="4"/>
    <x v="1"/>
    <n v="0"/>
  </r>
  <r>
    <n v="418477"/>
    <x v="5"/>
    <x v="1"/>
    <n v="0"/>
  </r>
  <r>
    <n v="418477"/>
    <x v="6"/>
    <x v="1"/>
    <n v="0"/>
  </r>
  <r>
    <n v="418477"/>
    <x v="7"/>
    <x v="1"/>
    <n v="0"/>
  </r>
  <r>
    <n v="418477"/>
    <x v="8"/>
    <x v="1"/>
    <n v="0"/>
  </r>
  <r>
    <n v="418477"/>
    <x v="0"/>
    <x v="2"/>
    <n v="0"/>
  </r>
  <r>
    <n v="418477"/>
    <x v="1"/>
    <x v="2"/>
    <n v="0"/>
  </r>
  <r>
    <n v="418477"/>
    <x v="2"/>
    <x v="2"/>
    <n v="0"/>
  </r>
  <r>
    <n v="418477"/>
    <x v="3"/>
    <x v="2"/>
    <n v="0"/>
  </r>
  <r>
    <n v="418477"/>
    <x v="4"/>
    <x v="2"/>
    <n v="0"/>
  </r>
  <r>
    <n v="418477"/>
    <x v="5"/>
    <x v="2"/>
    <n v="0"/>
  </r>
  <r>
    <n v="418477"/>
    <x v="6"/>
    <x v="2"/>
    <n v="0"/>
  </r>
  <r>
    <n v="418477"/>
    <x v="7"/>
    <x v="2"/>
    <n v="0"/>
  </r>
  <r>
    <n v="418477"/>
    <x v="8"/>
    <x v="2"/>
    <n v="0"/>
  </r>
  <r>
    <n v="418477"/>
    <x v="3"/>
    <x v="3"/>
    <n v="0"/>
  </r>
  <r>
    <n v="418477"/>
    <x v="2"/>
    <x v="3"/>
    <n v="508000"/>
  </r>
  <r>
    <n v="418477"/>
    <x v="0"/>
    <x v="3"/>
    <n v="521000"/>
  </r>
  <r>
    <n v="418477"/>
    <x v="4"/>
    <x v="3"/>
    <n v="537000"/>
  </r>
  <r>
    <n v="418477"/>
    <x v="5"/>
    <x v="3"/>
    <n v="539000"/>
  </r>
  <r>
    <n v="418477"/>
    <x v="8"/>
    <x v="3"/>
    <n v="640000"/>
  </r>
  <r>
    <n v="418477"/>
    <x v="7"/>
    <x v="3"/>
    <n v="944000"/>
  </r>
  <r>
    <n v="418477"/>
    <x v="1"/>
    <x v="3"/>
    <n v="979000"/>
  </r>
  <r>
    <n v="418477"/>
    <x v="6"/>
    <x v="3"/>
    <n v="4668000"/>
  </r>
</pivotCacheRecords>
</file>

<file path=xl/pivotCache/pivotCacheRecords43.xml><?xml version="1.0" encoding="utf-8"?>
<pivotCacheRecords xmlns="http://schemas.openxmlformats.org/spreadsheetml/2006/main" xmlns:r="http://schemas.openxmlformats.org/officeDocument/2006/relationships" count="36">
  <r>
    <n v="418479"/>
    <x v="0"/>
    <x v="0"/>
    <n v="0"/>
  </r>
  <r>
    <n v="418479"/>
    <x v="1"/>
    <x v="0"/>
    <n v="0"/>
  </r>
  <r>
    <n v="418479"/>
    <x v="2"/>
    <x v="0"/>
    <n v="30000"/>
  </r>
  <r>
    <n v="418479"/>
    <x v="3"/>
    <x v="0"/>
    <n v="660896"/>
  </r>
  <r>
    <n v="418479"/>
    <x v="4"/>
    <x v="0"/>
    <n v="980212"/>
  </r>
  <r>
    <n v="418479"/>
    <x v="5"/>
    <x v="0"/>
    <n v="1422598"/>
  </r>
  <r>
    <n v="418479"/>
    <x v="6"/>
    <x v="0"/>
    <n v="2000000"/>
  </r>
  <r>
    <n v="418479"/>
    <x v="7"/>
    <x v="0"/>
    <n v="3200000"/>
  </r>
  <r>
    <n v="418479"/>
    <x v="8"/>
    <x v="0"/>
    <n v="8293706"/>
  </r>
  <r>
    <n v="418479"/>
    <x v="0"/>
    <x v="1"/>
    <n v="0"/>
  </r>
  <r>
    <n v="418479"/>
    <x v="7"/>
    <x v="1"/>
    <n v="0"/>
  </r>
  <r>
    <n v="418479"/>
    <x v="2"/>
    <x v="1"/>
    <n v="0"/>
  </r>
  <r>
    <n v="418479"/>
    <x v="1"/>
    <x v="1"/>
    <n v="0"/>
  </r>
  <r>
    <n v="418479"/>
    <x v="3"/>
    <x v="1"/>
    <n v="320000"/>
  </r>
  <r>
    <n v="418479"/>
    <x v="6"/>
    <x v="1"/>
    <n v="1150000"/>
  </r>
  <r>
    <n v="418479"/>
    <x v="4"/>
    <x v="1"/>
    <n v="1443560"/>
  </r>
  <r>
    <n v="418479"/>
    <x v="5"/>
    <x v="1"/>
    <n v="6466757"/>
  </r>
  <r>
    <n v="418479"/>
    <x v="8"/>
    <x v="1"/>
    <n v="9380317"/>
  </r>
  <r>
    <n v="418479"/>
    <x v="0"/>
    <x v="2"/>
    <n v="0"/>
  </r>
  <r>
    <n v="418479"/>
    <x v="3"/>
    <x v="2"/>
    <n v="0"/>
  </r>
  <r>
    <n v="418479"/>
    <x v="5"/>
    <x v="2"/>
    <n v="0"/>
  </r>
  <r>
    <n v="418479"/>
    <x v="7"/>
    <x v="2"/>
    <n v="0"/>
  </r>
  <r>
    <n v="418479"/>
    <x v="4"/>
    <x v="2"/>
    <n v="0"/>
  </r>
  <r>
    <n v="418479"/>
    <x v="2"/>
    <x v="2"/>
    <n v="0"/>
  </r>
  <r>
    <n v="418479"/>
    <x v="8"/>
    <x v="2"/>
    <n v="0"/>
  </r>
  <r>
    <n v="418479"/>
    <x v="1"/>
    <x v="2"/>
    <n v="0"/>
  </r>
  <r>
    <n v="418479"/>
    <x v="6"/>
    <x v="2"/>
    <n v="0"/>
  </r>
  <r>
    <n v="418479"/>
    <x v="0"/>
    <x v="3"/>
    <n v="0"/>
  </r>
  <r>
    <n v="418479"/>
    <x v="7"/>
    <x v="3"/>
    <n v="0"/>
  </r>
  <r>
    <n v="418479"/>
    <x v="2"/>
    <x v="3"/>
    <n v="0"/>
  </r>
  <r>
    <n v="418479"/>
    <x v="1"/>
    <x v="3"/>
    <n v="0"/>
  </r>
  <r>
    <n v="418479"/>
    <x v="3"/>
    <x v="3"/>
    <n v="160000"/>
  </r>
  <r>
    <n v="418479"/>
    <x v="6"/>
    <x v="3"/>
    <n v="575000"/>
  </r>
  <r>
    <n v="418479"/>
    <x v="4"/>
    <x v="3"/>
    <n v="721780"/>
  </r>
  <r>
    <n v="418479"/>
    <x v="5"/>
    <x v="3"/>
    <n v="3233378.5"/>
  </r>
  <r>
    <n v="418479"/>
    <x v="8"/>
    <x v="3"/>
    <n v="4690158.5"/>
  </r>
</pivotCacheRecords>
</file>

<file path=xl/pivotCache/pivotCacheRecords44.xml><?xml version="1.0" encoding="utf-8"?>
<pivotCacheRecords xmlns="http://schemas.openxmlformats.org/spreadsheetml/2006/main" xmlns:r="http://schemas.openxmlformats.org/officeDocument/2006/relationships" count="36">
  <r>
    <n v="418480"/>
    <x v="0"/>
    <x v="0"/>
    <n v="0"/>
  </r>
  <r>
    <n v="418480"/>
    <x v="1"/>
    <x v="0"/>
    <n v="0"/>
  </r>
  <r>
    <n v="418480"/>
    <x v="2"/>
    <x v="0"/>
    <n v="0"/>
  </r>
  <r>
    <n v="418480"/>
    <x v="3"/>
    <x v="0"/>
    <n v="116000"/>
  </r>
  <r>
    <n v="418480"/>
    <x v="4"/>
    <x v="0"/>
    <n v="155000"/>
  </r>
  <r>
    <n v="418480"/>
    <x v="5"/>
    <x v="0"/>
    <n v="440000"/>
  </r>
  <r>
    <n v="418480"/>
    <x v="6"/>
    <x v="0"/>
    <n v="757000"/>
  </r>
  <r>
    <n v="418480"/>
    <x v="7"/>
    <x v="0"/>
    <n v="758000"/>
  </r>
  <r>
    <n v="418480"/>
    <x v="8"/>
    <x v="0"/>
    <n v="2226000"/>
  </r>
  <r>
    <n v="418480"/>
    <x v="0"/>
    <x v="1"/>
    <n v="0"/>
  </r>
  <r>
    <n v="418480"/>
    <x v="1"/>
    <x v="1"/>
    <n v="0"/>
  </r>
  <r>
    <n v="418480"/>
    <x v="2"/>
    <x v="1"/>
    <n v="0"/>
  </r>
  <r>
    <n v="418480"/>
    <x v="6"/>
    <x v="1"/>
    <n v="0"/>
  </r>
  <r>
    <n v="418480"/>
    <x v="3"/>
    <x v="1"/>
    <n v="87000"/>
  </r>
  <r>
    <n v="418480"/>
    <x v="4"/>
    <x v="1"/>
    <n v="225000"/>
  </r>
  <r>
    <n v="418480"/>
    <x v="5"/>
    <x v="1"/>
    <n v="330000"/>
  </r>
  <r>
    <n v="418480"/>
    <x v="7"/>
    <x v="1"/>
    <n v="680000"/>
  </r>
  <r>
    <n v="418480"/>
    <x v="8"/>
    <x v="1"/>
    <n v="1322000"/>
  </r>
  <r>
    <n v="418480"/>
    <x v="0"/>
    <x v="2"/>
    <n v="0"/>
  </r>
  <r>
    <n v="418480"/>
    <x v="1"/>
    <x v="2"/>
    <n v="0"/>
  </r>
  <r>
    <n v="418480"/>
    <x v="2"/>
    <x v="2"/>
    <n v="0"/>
  </r>
  <r>
    <n v="418480"/>
    <x v="6"/>
    <x v="2"/>
    <n v="85000"/>
  </r>
  <r>
    <n v="418480"/>
    <x v="4"/>
    <x v="2"/>
    <n v="269000"/>
  </r>
  <r>
    <n v="418480"/>
    <x v="3"/>
    <x v="2"/>
    <n v="338000"/>
  </r>
  <r>
    <n v="418480"/>
    <x v="5"/>
    <x v="2"/>
    <n v="409000"/>
  </r>
  <r>
    <n v="418480"/>
    <x v="7"/>
    <x v="2"/>
    <n v="807000"/>
  </r>
  <r>
    <n v="418480"/>
    <x v="8"/>
    <x v="2"/>
    <n v="1908000"/>
  </r>
  <r>
    <n v="418480"/>
    <x v="0"/>
    <x v="3"/>
    <n v="0"/>
  </r>
  <r>
    <n v="418480"/>
    <x v="4"/>
    <x v="3"/>
    <n v="0"/>
  </r>
  <r>
    <n v="418480"/>
    <x v="1"/>
    <x v="3"/>
    <n v="0"/>
  </r>
  <r>
    <n v="418480"/>
    <x v="2"/>
    <x v="3"/>
    <n v="0"/>
  </r>
  <r>
    <n v="418480"/>
    <x v="3"/>
    <x v="3"/>
    <n v="152000"/>
  </r>
  <r>
    <n v="418480"/>
    <x v="5"/>
    <x v="3"/>
    <n v="361000"/>
  </r>
  <r>
    <n v="418480"/>
    <x v="6"/>
    <x v="3"/>
    <n v="505000"/>
  </r>
  <r>
    <n v="418480"/>
    <x v="7"/>
    <x v="3"/>
    <n v="721000"/>
  </r>
  <r>
    <n v="418480"/>
    <x v="8"/>
    <x v="3"/>
    <n v="1739000"/>
  </r>
</pivotCacheRecords>
</file>

<file path=xl/pivotCache/pivotCacheRecords45.xml><?xml version="1.0" encoding="utf-8"?>
<pivotCacheRecords xmlns="http://schemas.openxmlformats.org/spreadsheetml/2006/main" xmlns:r="http://schemas.openxmlformats.org/officeDocument/2006/relationships" count="36">
  <r>
    <n v="418481"/>
    <x v="0"/>
    <x v="0"/>
    <n v="30000"/>
  </r>
  <r>
    <n v="418481"/>
    <x v="1"/>
    <x v="0"/>
    <n v="105000"/>
  </r>
  <r>
    <n v="418481"/>
    <x v="2"/>
    <x v="0"/>
    <n v="417000"/>
  </r>
  <r>
    <n v="418481"/>
    <x v="3"/>
    <x v="0"/>
    <n v="732000"/>
  </r>
  <r>
    <n v="418481"/>
    <x v="4"/>
    <x v="0"/>
    <n v="1016000"/>
  </r>
  <r>
    <n v="418481"/>
    <x v="5"/>
    <x v="0"/>
    <n v="1217000"/>
  </r>
  <r>
    <n v="418481"/>
    <x v="6"/>
    <x v="0"/>
    <n v="1343000"/>
  </r>
  <r>
    <n v="418481"/>
    <x v="7"/>
    <x v="0"/>
    <n v="2887000"/>
  </r>
  <r>
    <n v="418481"/>
    <x v="8"/>
    <x v="0"/>
    <n v="7747000"/>
  </r>
  <r>
    <n v="418481"/>
    <x v="0"/>
    <x v="1"/>
    <n v="157000"/>
  </r>
  <r>
    <n v="418481"/>
    <x v="1"/>
    <x v="1"/>
    <n v="192000"/>
  </r>
  <r>
    <n v="418481"/>
    <x v="2"/>
    <x v="1"/>
    <n v="492000"/>
  </r>
  <r>
    <n v="418481"/>
    <x v="5"/>
    <x v="1"/>
    <n v="751000"/>
  </r>
  <r>
    <n v="418481"/>
    <x v="4"/>
    <x v="1"/>
    <n v="911000"/>
  </r>
  <r>
    <n v="418481"/>
    <x v="3"/>
    <x v="1"/>
    <n v="1498000"/>
  </r>
  <r>
    <n v="418481"/>
    <x v="6"/>
    <x v="1"/>
    <n v="3155000"/>
  </r>
  <r>
    <n v="418481"/>
    <x v="7"/>
    <x v="1"/>
    <n v="5937000"/>
  </r>
  <r>
    <n v="418481"/>
    <x v="8"/>
    <x v="1"/>
    <n v="13093000"/>
  </r>
  <r>
    <n v="418481"/>
    <x v="0"/>
    <x v="2"/>
    <n v="227000"/>
  </r>
  <r>
    <n v="418481"/>
    <x v="1"/>
    <x v="2"/>
    <n v="303000"/>
  </r>
  <r>
    <n v="418481"/>
    <x v="2"/>
    <x v="2"/>
    <n v="857000"/>
  </r>
  <r>
    <n v="418481"/>
    <x v="5"/>
    <x v="2"/>
    <n v="1165000"/>
  </r>
  <r>
    <n v="418481"/>
    <x v="4"/>
    <x v="2"/>
    <n v="1594000"/>
  </r>
  <r>
    <n v="418481"/>
    <x v="3"/>
    <x v="2"/>
    <n v="2448000"/>
  </r>
  <r>
    <n v="418481"/>
    <x v="6"/>
    <x v="2"/>
    <n v="5139000"/>
  </r>
  <r>
    <n v="418481"/>
    <x v="7"/>
    <x v="2"/>
    <n v="9595000"/>
  </r>
  <r>
    <n v="418481"/>
    <x v="8"/>
    <x v="2"/>
    <n v="21328000"/>
  </r>
  <r>
    <n v="418481"/>
    <x v="0"/>
    <x v="3"/>
    <n v="106000"/>
  </r>
  <r>
    <n v="418481"/>
    <x v="1"/>
    <x v="3"/>
    <n v="140000"/>
  </r>
  <r>
    <n v="418481"/>
    <x v="2"/>
    <x v="3"/>
    <n v="420000"/>
  </r>
  <r>
    <n v="418481"/>
    <x v="5"/>
    <x v="3"/>
    <n v="441000"/>
  </r>
  <r>
    <n v="418481"/>
    <x v="4"/>
    <x v="3"/>
    <n v="734000"/>
  </r>
  <r>
    <n v="418481"/>
    <x v="3"/>
    <x v="3"/>
    <n v="1149000"/>
  </r>
  <r>
    <n v="418481"/>
    <x v="6"/>
    <x v="3"/>
    <n v="2314000"/>
  </r>
  <r>
    <n v="418481"/>
    <x v="7"/>
    <x v="3"/>
    <n v="4237000"/>
  </r>
  <r>
    <n v="418481"/>
    <x v="8"/>
    <x v="3"/>
    <n v="9541000"/>
  </r>
</pivotCacheRecords>
</file>

<file path=xl/pivotCache/pivotCacheRecords46.xml><?xml version="1.0" encoding="utf-8"?>
<pivotCacheRecords xmlns="http://schemas.openxmlformats.org/spreadsheetml/2006/main" xmlns:r="http://schemas.openxmlformats.org/officeDocument/2006/relationships" count="36">
  <r>
    <n v="418482"/>
    <x v="0"/>
    <x v="0"/>
    <n v="10927759.425658301"/>
  </r>
  <r>
    <n v="418482"/>
    <x v="1"/>
    <x v="0"/>
    <n v="17311439.7133343"/>
  </r>
  <r>
    <n v="418482"/>
    <x v="2"/>
    <x v="0"/>
    <n v="24210050.787888501"/>
  </r>
  <r>
    <n v="418482"/>
    <x v="3"/>
    <x v="0"/>
    <n v="77461780.392956406"/>
  </r>
  <r>
    <n v="418482"/>
    <x v="4"/>
    <x v="0"/>
    <n v="110040263.12292001"/>
  </r>
  <r>
    <n v="418482"/>
    <x v="5"/>
    <x v="0"/>
    <n v="210531435.63816401"/>
  </r>
  <r>
    <n v="418482"/>
    <x v="6"/>
    <x v="0"/>
    <n v="260773202.14566201"/>
  </r>
  <r>
    <n v="418482"/>
    <x v="7"/>
    <x v="0"/>
    <n v="340688068.77341598"/>
  </r>
  <r>
    <n v="418482"/>
    <x v="8"/>
    <x v="0"/>
    <n v="1051944000"/>
  </r>
  <r>
    <n v="418482"/>
    <x v="0"/>
    <x v="1"/>
    <n v="12491151.690898901"/>
  </r>
  <r>
    <n v="418482"/>
    <x v="1"/>
    <x v="1"/>
    <n v="19920526.6872628"/>
  </r>
  <r>
    <n v="418482"/>
    <x v="2"/>
    <x v="1"/>
    <n v="27480394.155836198"/>
  </r>
  <r>
    <n v="418482"/>
    <x v="3"/>
    <x v="1"/>
    <n v="88405885.478389502"/>
  </r>
  <r>
    <n v="418482"/>
    <x v="4"/>
    <x v="1"/>
    <n v="128377109.25402901"/>
  </r>
  <r>
    <n v="418482"/>
    <x v="5"/>
    <x v="1"/>
    <n v="242552010.44358799"/>
  </r>
  <r>
    <n v="418482"/>
    <x v="6"/>
    <x v="1"/>
    <n v="299669440.48951101"/>
  </r>
  <r>
    <n v="418482"/>
    <x v="7"/>
    <x v="1"/>
    <n v="389791481.800484"/>
  </r>
  <r>
    <n v="418482"/>
    <x v="8"/>
    <x v="1"/>
    <n v="1208688000"/>
  </r>
  <r>
    <n v="418482"/>
    <x v="0"/>
    <x v="2"/>
    <n v="13290696.1677594"/>
  </r>
  <r>
    <n v="418482"/>
    <x v="1"/>
    <x v="2"/>
    <n v="20990551.081902601"/>
  </r>
  <r>
    <n v="418482"/>
    <x v="2"/>
    <x v="2"/>
    <n v="28463519.848272301"/>
  </r>
  <r>
    <n v="418482"/>
    <x v="3"/>
    <x v="2"/>
    <n v="92320556.712500498"/>
  </r>
  <r>
    <n v="418482"/>
    <x v="4"/>
    <x v="2"/>
    <n v="137714948.52414301"/>
  </r>
  <r>
    <n v="418482"/>
    <x v="5"/>
    <x v="2"/>
    <n v="255983449.22079"/>
  </r>
  <r>
    <n v="418482"/>
    <x v="6"/>
    <x v="2"/>
    <n v="315502378.50656199"/>
  </r>
  <r>
    <n v="418482"/>
    <x v="7"/>
    <x v="2"/>
    <n v="408608899.93807"/>
  </r>
  <r>
    <n v="418482"/>
    <x v="8"/>
    <x v="2"/>
    <n v="1272875000"/>
  </r>
  <r>
    <n v="418482"/>
    <x v="0"/>
    <x v="3"/>
    <n v="13952646.907115599"/>
  </r>
  <r>
    <n v="418482"/>
    <x v="1"/>
    <x v="3"/>
    <n v="21969694.623427801"/>
  </r>
  <r>
    <n v="418482"/>
    <x v="2"/>
    <x v="3"/>
    <n v="29411140.644170299"/>
  </r>
  <r>
    <n v="418482"/>
    <x v="3"/>
    <x v="3"/>
    <n v="95975316.243344903"/>
  </r>
  <r>
    <n v="418482"/>
    <x v="4"/>
    <x v="3"/>
    <n v="145883096.465808"/>
  </r>
  <r>
    <n v="418482"/>
    <x v="5"/>
    <x v="3"/>
    <n v="268252651.92308399"/>
  </r>
  <r>
    <n v="418482"/>
    <x v="6"/>
    <x v="3"/>
    <n v="331184779.67864901"/>
  </r>
  <r>
    <n v="418482"/>
    <x v="7"/>
    <x v="3"/>
    <n v="427221673.51440102"/>
  </r>
  <r>
    <n v="418482"/>
    <x v="8"/>
    <x v="3"/>
    <n v="1333851000"/>
  </r>
</pivotCacheRecords>
</file>

<file path=xl/pivotCache/pivotCacheRecords47.xml><?xml version="1.0" encoding="utf-8"?>
<pivotCacheRecords xmlns="http://schemas.openxmlformats.org/spreadsheetml/2006/main" xmlns:r="http://schemas.openxmlformats.org/officeDocument/2006/relationships" count="36">
  <r>
    <n v="418483"/>
    <x v="0"/>
    <x v="0"/>
    <n v="12692572.253667001"/>
  </r>
  <r>
    <n v="418483"/>
    <x v="1"/>
    <x v="0"/>
    <n v="20107205.037894599"/>
  </r>
  <r>
    <n v="418483"/>
    <x v="2"/>
    <x v="0"/>
    <n v="28119928.9736114"/>
  </r>
  <r>
    <n v="418483"/>
    <x v="3"/>
    <x v="0"/>
    <n v="89971713.892855793"/>
  </r>
  <r>
    <n v="418483"/>
    <x v="4"/>
    <x v="0"/>
    <n v="127811561.00680301"/>
  </r>
  <r>
    <n v="418483"/>
    <x v="5"/>
    <x v="0"/>
    <n v="244531871.02850899"/>
  </r>
  <r>
    <n v="418483"/>
    <x v="6"/>
    <x v="0"/>
    <n v="302887589.40669501"/>
  </r>
  <r>
    <n v="418483"/>
    <x v="7"/>
    <x v="0"/>
    <n v="395708558.39996397"/>
  </r>
  <r>
    <n v="418483"/>
    <x v="8"/>
    <x v="0"/>
    <n v="1221831000"/>
  </r>
  <r>
    <n v="418483"/>
    <x v="0"/>
    <x v="1"/>
    <n v="12841655.6263633"/>
  </r>
  <r>
    <n v="418483"/>
    <x v="1"/>
    <x v="1"/>
    <n v="20479500.2049325"/>
  </r>
  <r>
    <n v="418483"/>
    <x v="2"/>
    <x v="1"/>
    <n v="28251498.897663198"/>
  </r>
  <r>
    <n v="418483"/>
    <x v="3"/>
    <x v="1"/>
    <n v="90886570.329968303"/>
  </r>
  <r>
    <n v="418483"/>
    <x v="4"/>
    <x v="1"/>
    <n v="131979393.745527"/>
  </r>
  <r>
    <n v="418483"/>
    <x v="5"/>
    <x v="1"/>
    <n v="249358062.94531301"/>
  </r>
  <r>
    <n v="418483"/>
    <x v="6"/>
    <x v="1"/>
    <n v="308078218.22507399"/>
  </r>
  <r>
    <n v="418483"/>
    <x v="7"/>
    <x v="1"/>
    <n v="400729100.025159"/>
  </r>
  <r>
    <n v="418483"/>
    <x v="8"/>
    <x v="1"/>
    <n v="1242604000"/>
  </r>
  <r>
    <n v="418483"/>
    <x v="0"/>
    <x v="2"/>
    <n v="13195177.5280322"/>
  </r>
  <r>
    <n v="418483"/>
    <x v="1"/>
    <x v="2"/>
    <n v="20839694.508164201"/>
  </r>
  <r>
    <n v="418483"/>
    <x v="2"/>
    <x v="2"/>
    <n v="28258955.944061801"/>
  </r>
  <r>
    <n v="418483"/>
    <x v="3"/>
    <x v="2"/>
    <n v="91657059.941171095"/>
  </r>
  <r>
    <n v="418483"/>
    <x v="4"/>
    <x v="2"/>
    <n v="136725207.701911"/>
  </r>
  <r>
    <n v="418483"/>
    <x v="5"/>
    <x v="2"/>
    <n v="254143726.86512101"/>
  </r>
  <r>
    <n v="418483"/>
    <x v="6"/>
    <x v="2"/>
    <n v="313234900.74277699"/>
  </r>
  <r>
    <n v="418483"/>
    <x v="7"/>
    <x v="2"/>
    <n v="405672276.76876098"/>
  </r>
  <r>
    <n v="418483"/>
    <x v="8"/>
    <x v="2"/>
    <n v="1263727000"/>
  </r>
  <r>
    <n v="418483"/>
    <x v="0"/>
    <x v="3"/>
    <n v="13417407.935938699"/>
  </r>
  <r>
    <n v="418483"/>
    <x v="1"/>
    <x v="3"/>
    <n v="21126912.8325895"/>
  </r>
  <r>
    <n v="418483"/>
    <x v="2"/>
    <x v="3"/>
    <n v="28282896.751500901"/>
  </r>
  <r>
    <n v="418483"/>
    <x v="3"/>
    <x v="3"/>
    <n v="92293596.934711799"/>
  </r>
  <r>
    <n v="418483"/>
    <x v="4"/>
    <x v="3"/>
    <n v="140286859.49484"/>
  </r>
  <r>
    <n v="418483"/>
    <x v="5"/>
    <x v="3"/>
    <n v="257962183.427277"/>
  </r>
  <r>
    <n v="418483"/>
    <x v="6"/>
    <x v="3"/>
    <n v="318480165.14029503"/>
  </r>
  <r>
    <n v="418483"/>
    <x v="7"/>
    <x v="3"/>
    <n v="410832977.48284602"/>
  </r>
  <r>
    <n v="418483"/>
    <x v="8"/>
    <x v="3"/>
    <n v="1282683000"/>
  </r>
</pivotCacheRecords>
</file>

<file path=xl/pivotCache/pivotCacheRecords48.xml><?xml version="1.0" encoding="utf-8"?>
<pivotCacheRecords xmlns="http://schemas.openxmlformats.org/spreadsheetml/2006/main" xmlns:r="http://schemas.openxmlformats.org/officeDocument/2006/relationships" count="36">
  <r>
    <n v="418484"/>
    <x v="0"/>
    <x v="0"/>
    <n v="13180000"/>
  </r>
  <r>
    <n v="418484"/>
    <x v="1"/>
    <x v="0"/>
    <n v="22459000"/>
  </r>
  <r>
    <n v="418484"/>
    <x v="2"/>
    <x v="0"/>
    <n v="29744000"/>
  </r>
  <r>
    <n v="418484"/>
    <x v="3"/>
    <x v="0"/>
    <n v="84855000"/>
  </r>
  <r>
    <n v="418484"/>
    <x v="4"/>
    <x v="0"/>
    <n v="155479000"/>
  </r>
  <r>
    <n v="418484"/>
    <x v="5"/>
    <x v="0"/>
    <n v="203153000"/>
  </r>
  <r>
    <n v="418484"/>
    <x v="6"/>
    <x v="0"/>
    <n v="302568000"/>
  </r>
  <r>
    <n v="418484"/>
    <x v="7"/>
    <x v="0"/>
    <n v="482561000"/>
  </r>
  <r>
    <n v="418484"/>
    <x v="8"/>
    <x v="0"/>
    <n v="1293999000"/>
  </r>
  <r>
    <n v="418484"/>
    <x v="7"/>
    <x v="1"/>
    <n v="0"/>
  </r>
  <r>
    <n v="418484"/>
    <x v="1"/>
    <x v="1"/>
    <n v="1365000"/>
  </r>
  <r>
    <n v="418484"/>
    <x v="0"/>
    <x v="1"/>
    <n v="2022000"/>
  </r>
  <r>
    <n v="418484"/>
    <x v="2"/>
    <x v="1"/>
    <n v="4564000"/>
  </r>
  <r>
    <n v="418484"/>
    <x v="4"/>
    <x v="1"/>
    <n v="20021000"/>
  </r>
  <r>
    <n v="418484"/>
    <x v="3"/>
    <x v="1"/>
    <n v="30709000"/>
  </r>
  <r>
    <n v="418484"/>
    <x v="6"/>
    <x v="1"/>
    <n v="39523000"/>
  </r>
  <r>
    <n v="418484"/>
    <x v="5"/>
    <x v="1"/>
    <n v="63796000"/>
  </r>
  <r>
    <n v="418484"/>
    <x v="8"/>
    <x v="1"/>
    <n v="162000000"/>
  </r>
  <r>
    <n v="418484"/>
    <x v="1"/>
    <x v="2"/>
    <n v="0"/>
  </r>
  <r>
    <n v="418484"/>
    <x v="7"/>
    <x v="2"/>
    <n v="0"/>
  </r>
  <r>
    <n v="418484"/>
    <x v="0"/>
    <x v="2"/>
    <n v="0"/>
  </r>
  <r>
    <n v="418484"/>
    <x v="6"/>
    <x v="2"/>
    <n v="0"/>
  </r>
  <r>
    <n v="418484"/>
    <x v="3"/>
    <x v="2"/>
    <n v="0"/>
  </r>
  <r>
    <n v="418484"/>
    <x v="2"/>
    <x v="2"/>
    <n v="0"/>
  </r>
  <r>
    <n v="418484"/>
    <x v="8"/>
    <x v="2"/>
    <n v="0"/>
  </r>
  <r>
    <n v="418484"/>
    <x v="5"/>
    <x v="2"/>
    <n v="0"/>
  </r>
  <r>
    <n v="418484"/>
    <x v="4"/>
    <x v="2"/>
    <n v="0"/>
  </r>
  <r>
    <n v="418484"/>
    <x v="8"/>
    <x v="3"/>
    <n v="-16980000"/>
  </r>
  <r>
    <n v="418484"/>
    <x v="3"/>
    <x v="3"/>
    <n v="-9800000"/>
  </r>
  <r>
    <n v="418484"/>
    <x v="6"/>
    <x v="3"/>
    <n v="-7180000"/>
  </r>
  <r>
    <n v="418484"/>
    <x v="1"/>
    <x v="3"/>
    <n v="0"/>
  </r>
  <r>
    <n v="418484"/>
    <x v="7"/>
    <x v="3"/>
    <n v="0"/>
  </r>
  <r>
    <n v="418484"/>
    <x v="0"/>
    <x v="3"/>
    <n v="0"/>
  </r>
  <r>
    <n v="418484"/>
    <x v="2"/>
    <x v="3"/>
    <n v="0"/>
  </r>
  <r>
    <n v="418484"/>
    <x v="5"/>
    <x v="3"/>
    <n v="0"/>
  </r>
  <r>
    <n v="418484"/>
    <x v="4"/>
    <x v="3"/>
    <n v="0"/>
  </r>
</pivotCacheRecords>
</file>

<file path=xl/pivotCache/pivotCacheRecords49.xml><?xml version="1.0" encoding="utf-8"?>
<pivotCacheRecords xmlns="http://schemas.openxmlformats.org/spreadsheetml/2006/main" xmlns:r="http://schemas.openxmlformats.org/officeDocument/2006/relationships" count="36">
  <r>
    <n v="418485"/>
    <x v="0"/>
    <x v="0"/>
    <n v="1181000"/>
  </r>
  <r>
    <n v="418485"/>
    <x v="1"/>
    <x v="0"/>
    <n v="1725000"/>
  </r>
  <r>
    <n v="418485"/>
    <x v="2"/>
    <x v="0"/>
    <n v="7767000"/>
  </r>
  <r>
    <n v="418485"/>
    <x v="3"/>
    <x v="0"/>
    <n v="21375000"/>
  </r>
  <r>
    <n v="418485"/>
    <x v="4"/>
    <x v="0"/>
    <n v="24186000"/>
  </r>
  <r>
    <n v="418485"/>
    <x v="5"/>
    <x v="0"/>
    <n v="42452000"/>
  </r>
  <r>
    <n v="418485"/>
    <x v="6"/>
    <x v="0"/>
    <n v="60795000"/>
  </r>
  <r>
    <n v="418485"/>
    <x v="7"/>
    <x v="0"/>
    <n v="85038000"/>
  </r>
  <r>
    <n v="418485"/>
    <x v="8"/>
    <x v="0"/>
    <n v="244519000"/>
  </r>
  <r>
    <n v="418485"/>
    <x v="0"/>
    <x v="1"/>
    <n v="1232000"/>
  </r>
  <r>
    <n v="418485"/>
    <x v="1"/>
    <x v="1"/>
    <n v="1799000"/>
  </r>
  <r>
    <n v="418485"/>
    <x v="2"/>
    <x v="1"/>
    <n v="8083000"/>
  </r>
  <r>
    <n v="418485"/>
    <x v="3"/>
    <x v="1"/>
    <n v="22255000"/>
  </r>
  <r>
    <n v="418485"/>
    <x v="4"/>
    <x v="1"/>
    <n v="25180000"/>
  </r>
  <r>
    <n v="418485"/>
    <x v="5"/>
    <x v="1"/>
    <n v="44196000"/>
  </r>
  <r>
    <n v="418485"/>
    <x v="6"/>
    <x v="1"/>
    <n v="63291000"/>
  </r>
  <r>
    <n v="418485"/>
    <x v="7"/>
    <x v="1"/>
    <n v="88531000"/>
  </r>
  <r>
    <n v="418485"/>
    <x v="8"/>
    <x v="1"/>
    <n v="254567000"/>
  </r>
  <r>
    <n v="418485"/>
    <x v="0"/>
    <x v="2"/>
    <n v="1307000"/>
  </r>
  <r>
    <n v="418485"/>
    <x v="1"/>
    <x v="2"/>
    <n v="1911000"/>
  </r>
  <r>
    <n v="418485"/>
    <x v="2"/>
    <x v="2"/>
    <n v="8590000"/>
  </r>
  <r>
    <n v="418485"/>
    <x v="3"/>
    <x v="2"/>
    <n v="23649000"/>
  </r>
  <r>
    <n v="418485"/>
    <x v="4"/>
    <x v="2"/>
    <n v="26756000"/>
  </r>
  <r>
    <n v="418485"/>
    <x v="5"/>
    <x v="2"/>
    <n v="46961000"/>
  </r>
  <r>
    <n v="418485"/>
    <x v="6"/>
    <x v="2"/>
    <n v="67254000"/>
  </r>
  <r>
    <n v="418485"/>
    <x v="7"/>
    <x v="2"/>
    <n v="94080000"/>
  </r>
  <r>
    <n v="418485"/>
    <x v="8"/>
    <x v="2"/>
    <n v="270508000"/>
  </r>
  <r>
    <n v="418485"/>
    <x v="0"/>
    <x v="3"/>
    <n v="1351000"/>
  </r>
  <r>
    <n v="418485"/>
    <x v="1"/>
    <x v="3"/>
    <n v="1976000"/>
  </r>
  <r>
    <n v="418485"/>
    <x v="2"/>
    <x v="3"/>
    <n v="8881000"/>
  </r>
  <r>
    <n v="418485"/>
    <x v="3"/>
    <x v="3"/>
    <n v="24451000"/>
  </r>
  <r>
    <n v="418485"/>
    <x v="4"/>
    <x v="3"/>
    <n v="27662000"/>
  </r>
  <r>
    <n v="418485"/>
    <x v="5"/>
    <x v="3"/>
    <n v="48555000"/>
  </r>
  <r>
    <n v="418485"/>
    <x v="6"/>
    <x v="3"/>
    <n v="69533000"/>
  </r>
  <r>
    <n v="418485"/>
    <x v="7"/>
    <x v="3"/>
    <n v="97276000"/>
  </r>
  <r>
    <n v="418485"/>
    <x v="8"/>
    <x v="3"/>
    <n v="279685000"/>
  </r>
</pivotCacheRecords>
</file>

<file path=xl/pivotCache/pivotCacheRecords50.xml><?xml version="1.0" encoding="utf-8"?>
<pivotCacheRecords xmlns="http://schemas.openxmlformats.org/spreadsheetml/2006/main" xmlns:r="http://schemas.openxmlformats.org/officeDocument/2006/relationships" count="36">
  <r>
    <n v="426908"/>
    <x v="0"/>
    <x v="0"/>
    <n v="0"/>
  </r>
  <r>
    <n v="426908"/>
    <x v="1"/>
    <x v="0"/>
    <n v="0"/>
  </r>
  <r>
    <n v="426908"/>
    <x v="2"/>
    <x v="0"/>
    <n v="0"/>
  </r>
  <r>
    <n v="426908"/>
    <x v="3"/>
    <x v="0"/>
    <n v="0"/>
  </r>
  <r>
    <n v="426908"/>
    <x v="4"/>
    <x v="0"/>
    <n v="0"/>
  </r>
  <r>
    <n v="426908"/>
    <x v="5"/>
    <x v="0"/>
    <n v="0"/>
  </r>
  <r>
    <n v="426908"/>
    <x v="6"/>
    <x v="0"/>
    <n v="0"/>
  </r>
  <r>
    <n v="426908"/>
    <x v="7"/>
    <x v="0"/>
    <n v="0"/>
  </r>
  <r>
    <n v="426908"/>
    <x v="8"/>
    <x v="0"/>
    <n v="0"/>
  </r>
  <r>
    <n v="426908"/>
    <x v="0"/>
    <x v="1"/>
    <n v="0"/>
  </r>
  <r>
    <n v="426908"/>
    <x v="1"/>
    <x v="1"/>
    <n v="0"/>
  </r>
  <r>
    <n v="426908"/>
    <x v="2"/>
    <x v="1"/>
    <n v="0"/>
  </r>
  <r>
    <n v="426908"/>
    <x v="3"/>
    <x v="1"/>
    <n v="0"/>
  </r>
  <r>
    <n v="426908"/>
    <x v="4"/>
    <x v="1"/>
    <n v="0"/>
  </r>
  <r>
    <n v="426908"/>
    <x v="5"/>
    <x v="1"/>
    <n v="0"/>
  </r>
  <r>
    <n v="426908"/>
    <x v="6"/>
    <x v="1"/>
    <n v="0"/>
  </r>
  <r>
    <n v="426908"/>
    <x v="7"/>
    <x v="1"/>
    <n v="0"/>
  </r>
  <r>
    <n v="426908"/>
    <x v="8"/>
    <x v="1"/>
    <n v="0"/>
  </r>
  <r>
    <n v="426908"/>
    <x v="0"/>
    <x v="2"/>
    <n v="0"/>
  </r>
  <r>
    <n v="426908"/>
    <x v="1"/>
    <x v="2"/>
    <n v="0"/>
  </r>
  <r>
    <n v="426908"/>
    <x v="2"/>
    <x v="2"/>
    <n v="0"/>
  </r>
  <r>
    <n v="426908"/>
    <x v="3"/>
    <x v="2"/>
    <n v="0"/>
  </r>
  <r>
    <n v="426908"/>
    <x v="4"/>
    <x v="2"/>
    <n v="0"/>
  </r>
  <r>
    <n v="426908"/>
    <x v="5"/>
    <x v="2"/>
    <n v="0"/>
  </r>
  <r>
    <n v="426908"/>
    <x v="6"/>
    <x v="2"/>
    <n v="0"/>
  </r>
  <r>
    <n v="426908"/>
    <x v="7"/>
    <x v="2"/>
    <n v="0"/>
  </r>
  <r>
    <n v="426908"/>
    <x v="8"/>
    <x v="2"/>
    <n v="0"/>
  </r>
  <r>
    <n v="426908"/>
    <x v="0"/>
    <x v="3"/>
    <n v="0"/>
  </r>
  <r>
    <n v="426908"/>
    <x v="5"/>
    <x v="3"/>
    <n v="0"/>
  </r>
  <r>
    <n v="426908"/>
    <x v="7"/>
    <x v="3"/>
    <n v="0"/>
  </r>
  <r>
    <n v="426908"/>
    <x v="4"/>
    <x v="3"/>
    <n v="36414000"/>
  </r>
  <r>
    <n v="426908"/>
    <x v="1"/>
    <x v="3"/>
    <n v="44637000"/>
  </r>
  <r>
    <n v="426908"/>
    <x v="2"/>
    <x v="3"/>
    <n v="85732000"/>
  </r>
  <r>
    <n v="426908"/>
    <x v="3"/>
    <x v="3"/>
    <n v="177532000"/>
  </r>
  <r>
    <n v="426908"/>
    <x v="8"/>
    <x v="3"/>
    <n v="191278000"/>
  </r>
  <r>
    <n v="426908"/>
    <x v="6"/>
    <x v="3"/>
    <n v="535593000"/>
  </r>
</pivotCacheRecords>
</file>

<file path=xl/pivotCache/pivotCacheRecords51.xml><?xml version="1.0" encoding="utf-8"?>
<pivotCacheRecords xmlns="http://schemas.openxmlformats.org/spreadsheetml/2006/main" xmlns:r="http://schemas.openxmlformats.org/officeDocument/2006/relationships" count="36">
  <r>
    <n v="426909"/>
    <x v="0"/>
    <x v="0"/>
    <n v="0"/>
  </r>
  <r>
    <n v="426909"/>
    <x v="1"/>
    <x v="0"/>
    <n v="0"/>
  </r>
  <r>
    <n v="426909"/>
    <x v="2"/>
    <x v="0"/>
    <n v="0"/>
  </r>
  <r>
    <n v="426909"/>
    <x v="3"/>
    <x v="0"/>
    <n v="0"/>
  </r>
  <r>
    <n v="426909"/>
    <x v="4"/>
    <x v="0"/>
    <n v="0"/>
  </r>
  <r>
    <n v="426909"/>
    <x v="5"/>
    <x v="0"/>
    <n v="0"/>
  </r>
  <r>
    <n v="426909"/>
    <x v="6"/>
    <x v="0"/>
    <n v="0"/>
  </r>
  <r>
    <n v="426909"/>
    <x v="7"/>
    <x v="0"/>
    <n v="0"/>
  </r>
  <r>
    <n v="426909"/>
    <x v="8"/>
    <x v="0"/>
    <n v="0"/>
  </r>
  <r>
    <n v="426909"/>
    <x v="0"/>
    <x v="1"/>
    <n v="0"/>
  </r>
  <r>
    <n v="426909"/>
    <x v="1"/>
    <x v="1"/>
    <n v="0"/>
  </r>
  <r>
    <n v="426909"/>
    <x v="4"/>
    <x v="1"/>
    <n v="0"/>
  </r>
  <r>
    <n v="426909"/>
    <x v="5"/>
    <x v="1"/>
    <n v="0"/>
  </r>
  <r>
    <n v="426909"/>
    <x v="8"/>
    <x v="1"/>
    <n v="0"/>
  </r>
  <r>
    <n v="426909"/>
    <x v="3"/>
    <x v="1"/>
    <n v="900000"/>
  </r>
  <r>
    <n v="426909"/>
    <x v="7"/>
    <x v="1"/>
    <n v="2184819"/>
  </r>
  <r>
    <n v="426909"/>
    <x v="2"/>
    <x v="1"/>
    <n v="5300000"/>
  </r>
  <r>
    <n v="426909"/>
    <x v="6"/>
    <x v="1"/>
    <n v="8384819"/>
  </r>
  <r>
    <n v="426909"/>
    <x v="0"/>
    <x v="2"/>
    <n v="0"/>
  </r>
  <r>
    <n v="426909"/>
    <x v="1"/>
    <x v="2"/>
    <n v="0"/>
  </r>
  <r>
    <n v="426909"/>
    <x v="3"/>
    <x v="2"/>
    <n v="0"/>
  </r>
  <r>
    <n v="426909"/>
    <x v="4"/>
    <x v="2"/>
    <n v="0"/>
  </r>
  <r>
    <n v="426909"/>
    <x v="5"/>
    <x v="2"/>
    <n v="0"/>
  </r>
  <r>
    <n v="426909"/>
    <x v="8"/>
    <x v="2"/>
    <n v="0"/>
  </r>
  <r>
    <n v="426909"/>
    <x v="7"/>
    <x v="2"/>
    <n v="153487"/>
  </r>
  <r>
    <n v="426909"/>
    <x v="2"/>
    <x v="2"/>
    <n v="5230000"/>
  </r>
  <r>
    <n v="426909"/>
    <x v="6"/>
    <x v="2"/>
    <n v="5383487"/>
  </r>
  <r>
    <n v="426909"/>
    <x v="0"/>
    <x v="3"/>
    <n v="0"/>
  </r>
  <r>
    <n v="426909"/>
    <x v="1"/>
    <x v="3"/>
    <n v="0"/>
  </r>
  <r>
    <n v="426909"/>
    <x v="4"/>
    <x v="3"/>
    <n v="0"/>
  </r>
  <r>
    <n v="426909"/>
    <x v="5"/>
    <x v="3"/>
    <n v="0"/>
  </r>
  <r>
    <n v="426909"/>
    <x v="8"/>
    <x v="3"/>
    <n v="0"/>
  </r>
  <r>
    <n v="426909"/>
    <x v="3"/>
    <x v="3"/>
    <n v="450000"/>
  </r>
  <r>
    <n v="426909"/>
    <x v="7"/>
    <x v="3"/>
    <n v="1169153"/>
  </r>
  <r>
    <n v="426909"/>
    <x v="2"/>
    <x v="3"/>
    <n v="5265000"/>
  </r>
  <r>
    <n v="426909"/>
    <x v="6"/>
    <x v="3"/>
    <n v="6884153"/>
  </r>
</pivotCacheRecords>
</file>

<file path=xl/pivotCache/pivotCacheRecords52.xml><?xml version="1.0" encoding="utf-8"?>
<pivotCacheRecords xmlns="http://schemas.openxmlformats.org/spreadsheetml/2006/main" xmlns:r="http://schemas.openxmlformats.org/officeDocument/2006/relationships" count="36">
  <r>
    <n v="426910"/>
    <x v="0"/>
    <x v="0"/>
    <n v="0"/>
  </r>
  <r>
    <n v="426910"/>
    <x v="1"/>
    <x v="0"/>
    <n v="0"/>
  </r>
  <r>
    <n v="426910"/>
    <x v="2"/>
    <x v="0"/>
    <n v="0"/>
  </r>
  <r>
    <n v="426910"/>
    <x v="3"/>
    <x v="0"/>
    <n v="0"/>
  </r>
  <r>
    <n v="426910"/>
    <x v="4"/>
    <x v="0"/>
    <n v="0"/>
  </r>
  <r>
    <n v="426910"/>
    <x v="5"/>
    <x v="0"/>
    <n v="0"/>
  </r>
  <r>
    <n v="426910"/>
    <x v="6"/>
    <x v="0"/>
    <n v="0"/>
  </r>
  <r>
    <n v="426910"/>
    <x v="7"/>
    <x v="0"/>
    <n v="0"/>
  </r>
  <r>
    <n v="426910"/>
    <x v="8"/>
    <x v="0"/>
    <n v="0"/>
  </r>
  <r>
    <n v="426910"/>
    <x v="0"/>
    <x v="1"/>
    <n v="0"/>
  </r>
  <r>
    <n v="426910"/>
    <x v="5"/>
    <x v="1"/>
    <n v="0"/>
  </r>
  <r>
    <n v="426910"/>
    <x v="7"/>
    <x v="1"/>
    <n v="0"/>
  </r>
  <r>
    <n v="426910"/>
    <x v="8"/>
    <x v="1"/>
    <n v="45000"/>
  </r>
  <r>
    <n v="426910"/>
    <x v="4"/>
    <x v="1"/>
    <n v="80200"/>
  </r>
  <r>
    <n v="426910"/>
    <x v="1"/>
    <x v="1"/>
    <n v="193990"/>
  </r>
  <r>
    <n v="426910"/>
    <x v="3"/>
    <x v="1"/>
    <n v="330000"/>
  </r>
  <r>
    <n v="426910"/>
    <x v="2"/>
    <x v="1"/>
    <n v="540192"/>
  </r>
  <r>
    <n v="426910"/>
    <x v="6"/>
    <x v="1"/>
    <n v="1189382"/>
  </r>
  <r>
    <n v="426910"/>
    <x v="0"/>
    <x v="2"/>
    <n v="0"/>
  </r>
  <r>
    <n v="426910"/>
    <x v="5"/>
    <x v="2"/>
    <n v="0"/>
  </r>
  <r>
    <n v="426910"/>
    <x v="7"/>
    <x v="2"/>
    <n v="0"/>
  </r>
  <r>
    <n v="426910"/>
    <x v="1"/>
    <x v="2"/>
    <n v="73108"/>
  </r>
  <r>
    <n v="426910"/>
    <x v="3"/>
    <x v="2"/>
    <n v="406750"/>
  </r>
  <r>
    <n v="426910"/>
    <x v="4"/>
    <x v="2"/>
    <n v="436000"/>
  </r>
  <r>
    <n v="426910"/>
    <x v="8"/>
    <x v="2"/>
    <n v="536000"/>
  </r>
  <r>
    <n v="426910"/>
    <x v="2"/>
    <x v="2"/>
    <n v="7700000"/>
  </r>
  <r>
    <n v="426910"/>
    <x v="6"/>
    <x v="2"/>
    <n v="9151858"/>
  </r>
  <r>
    <n v="426910"/>
    <x v="0"/>
    <x v="3"/>
    <n v="0"/>
  </r>
  <r>
    <n v="426910"/>
    <x v="5"/>
    <x v="3"/>
    <n v="0"/>
  </r>
  <r>
    <n v="426910"/>
    <x v="7"/>
    <x v="3"/>
    <n v="0"/>
  </r>
  <r>
    <n v="426910"/>
    <x v="1"/>
    <x v="3"/>
    <n v="133549"/>
  </r>
  <r>
    <n v="426910"/>
    <x v="4"/>
    <x v="3"/>
    <n v="258100"/>
  </r>
  <r>
    <n v="426910"/>
    <x v="8"/>
    <x v="3"/>
    <n v="290500"/>
  </r>
  <r>
    <n v="426910"/>
    <x v="3"/>
    <x v="3"/>
    <n v="368375"/>
  </r>
  <r>
    <n v="426910"/>
    <x v="2"/>
    <x v="3"/>
    <n v="4120096"/>
  </r>
  <r>
    <n v="426910"/>
    <x v="6"/>
    <x v="3"/>
    <n v="5170620"/>
  </r>
</pivotCacheRecords>
</file>

<file path=xl/pivotCache/pivotCacheRecords53.xml><?xml version="1.0" encoding="utf-8"?>
<pivotCacheRecords xmlns="http://schemas.openxmlformats.org/spreadsheetml/2006/main" xmlns:r="http://schemas.openxmlformats.org/officeDocument/2006/relationships" count="36">
  <r>
    <n v="418486"/>
    <x v="0"/>
    <x v="0"/>
    <n v="0"/>
  </r>
  <r>
    <n v="418486"/>
    <x v="1"/>
    <x v="0"/>
    <n v="221000"/>
  </r>
  <r>
    <n v="418486"/>
    <x v="2"/>
    <x v="0"/>
    <n v="949000"/>
  </r>
  <r>
    <n v="418486"/>
    <x v="3"/>
    <x v="0"/>
    <n v="5133000"/>
  </r>
  <r>
    <n v="418486"/>
    <x v="4"/>
    <x v="0"/>
    <n v="5216000"/>
  </r>
  <r>
    <n v="418486"/>
    <x v="5"/>
    <x v="0"/>
    <n v="7328000"/>
  </r>
  <r>
    <n v="418486"/>
    <x v="6"/>
    <x v="0"/>
    <n v="10300000"/>
  </r>
  <r>
    <n v="418486"/>
    <x v="7"/>
    <x v="0"/>
    <n v="20787000"/>
  </r>
  <r>
    <n v="418486"/>
    <x v="8"/>
    <x v="0"/>
    <n v="49934000"/>
  </r>
  <r>
    <n v="418486"/>
    <x v="0"/>
    <x v="1"/>
    <n v="0"/>
  </r>
  <r>
    <n v="418486"/>
    <x v="1"/>
    <x v="1"/>
    <n v="872000"/>
  </r>
  <r>
    <n v="418486"/>
    <x v="2"/>
    <x v="1"/>
    <n v="1584000"/>
  </r>
  <r>
    <n v="418486"/>
    <x v="3"/>
    <x v="1"/>
    <n v="5682000"/>
  </r>
  <r>
    <n v="418486"/>
    <x v="6"/>
    <x v="1"/>
    <n v="6066000"/>
  </r>
  <r>
    <n v="418486"/>
    <x v="5"/>
    <x v="1"/>
    <n v="7550000"/>
  </r>
  <r>
    <n v="418486"/>
    <x v="4"/>
    <x v="1"/>
    <n v="16497000"/>
  </r>
  <r>
    <n v="418486"/>
    <x v="7"/>
    <x v="1"/>
    <n v="41366000"/>
  </r>
  <r>
    <n v="418486"/>
    <x v="8"/>
    <x v="1"/>
    <n v="79617000"/>
  </r>
  <r>
    <n v="418486"/>
    <x v="0"/>
    <x v="2"/>
    <n v="0"/>
  </r>
  <r>
    <n v="418486"/>
    <x v="1"/>
    <x v="2"/>
    <n v="1266000"/>
  </r>
  <r>
    <n v="418486"/>
    <x v="2"/>
    <x v="2"/>
    <n v="1465000"/>
  </r>
  <r>
    <n v="418486"/>
    <x v="3"/>
    <x v="2"/>
    <n v="5945000"/>
  </r>
  <r>
    <n v="418486"/>
    <x v="6"/>
    <x v="2"/>
    <n v="6015000"/>
  </r>
  <r>
    <n v="418486"/>
    <x v="5"/>
    <x v="2"/>
    <n v="7699000"/>
  </r>
  <r>
    <n v="418486"/>
    <x v="4"/>
    <x v="2"/>
    <n v="8191000"/>
  </r>
  <r>
    <n v="418486"/>
    <x v="7"/>
    <x v="2"/>
    <n v="37334000"/>
  </r>
  <r>
    <n v="418486"/>
    <x v="8"/>
    <x v="2"/>
    <n v="67915000"/>
  </r>
  <r>
    <n v="418486"/>
    <x v="0"/>
    <x v="3"/>
    <n v="24000"/>
  </r>
  <r>
    <n v="418486"/>
    <x v="1"/>
    <x v="3"/>
    <n v="1035000"/>
  </r>
  <r>
    <n v="418486"/>
    <x v="2"/>
    <x v="3"/>
    <n v="1569000"/>
  </r>
  <r>
    <n v="418486"/>
    <x v="6"/>
    <x v="3"/>
    <n v="4890000"/>
  </r>
  <r>
    <n v="418486"/>
    <x v="3"/>
    <x v="3"/>
    <n v="5989000"/>
  </r>
  <r>
    <n v="418486"/>
    <x v="4"/>
    <x v="3"/>
    <n v="6146000"/>
  </r>
  <r>
    <n v="418486"/>
    <x v="5"/>
    <x v="3"/>
    <n v="6778000"/>
  </r>
  <r>
    <n v="418486"/>
    <x v="7"/>
    <x v="3"/>
    <n v="52962000"/>
  </r>
  <r>
    <n v="418486"/>
    <x v="8"/>
    <x v="3"/>
    <n v="79393000"/>
  </r>
</pivotCacheRecords>
</file>

<file path=xl/pivotCache/pivotCacheRecords54.xml><?xml version="1.0" encoding="utf-8"?>
<pivotCacheRecords xmlns="http://schemas.openxmlformats.org/spreadsheetml/2006/main" xmlns:r="http://schemas.openxmlformats.org/officeDocument/2006/relationships" count="36">
  <r>
    <n v="418487"/>
    <x v="0"/>
    <x v="0"/>
    <n v="2336000"/>
  </r>
  <r>
    <n v="418487"/>
    <x v="1"/>
    <x v="0"/>
    <n v="4455000"/>
  </r>
  <r>
    <n v="418487"/>
    <x v="2"/>
    <x v="0"/>
    <n v="5974000"/>
  </r>
  <r>
    <n v="418487"/>
    <x v="3"/>
    <x v="0"/>
    <n v="9613000"/>
  </r>
  <r>
    <n v="418487"/>
    <x v="4"/>
    <x v="0"/>
    <n v="15919000"/>
  </r>
  <r>
    <n v="418487"/>
    <x v="5"/>
    <x v="0"/>
    <n v="24938000"/>
  </r>
  <r>
    <n v="418487"/>
    <x v="6"/>
    <x v="0"/>
    <n v="32090000"/>
  </r>
  <r>
    <n v="418487"/>
    <x v="7"/>
    <x v="0"/>
    <n v="35176000"/>
  </r>
  <r>
    <n v="418487"/>
    <x v="8"/>
    <x v="0"/>
    <n v="130501000"/>
  </r>
  <r>
    <n v="418487"/>
    <x v="0"/>
    <x v="1"/>
    <n v="2401000"/>
  </r>
  <r>
    <n v="418487"/>
    <x v="1"/>
    <x v="1"/>
    <n v="2575000"/>
  </r>
  <r>
    <n v="418487"/>
    <x v="2"/>
    <x v="1"/>
    <n v="6202000"/>
  </r>
  <r>
    <n v="418487"/>
    <x v="3"/>
    <x v="1"/>
    <n v="9994000"/>
  </r>
  <r>
    <n v="418487"/>
    <x v="4"/>
    <x v="1"/>
    <n v="16558000"/>
  </r>
  <r>
    <n v="418487"/>
    <x v="5"/>
    <x v="1"/>
    <n v="25917000"/>
  </r>
  <r>
    <n v="418487"/>
    <x v="6"/>
    <x v="1"/>
    <n v="33370000"/>
  </r>
  <r>
    <n v="418487"/>
    <x v="7"/>
    <x v="1"/>
    <n v="34484000"/>
  </r>
  <r>
    <n v="418487"/>
    <x v="8"/>
    <x v="1"/>
    <n v="131501000"/>
  </r>
  <r>
    <n v="418487"/>
    <x v="0"/>
    <x v="2"/>
    <n v="2401000"/>
  </r>
  <r>
    <n v="418487"/>
    <x v="1"/>
    <x v="2"/>
    <n v="2575000"/>
  </r>
  <r>
    <n v="418487"/>
    <x v="2"/>
    <x v="2"/>
    <n v="7602000"/>
  </r>
  <r>
    <n v="418487"/>
    <x v="3"/>
    <x v="2"/>
    <n v="11969000"/>
  </r>
  <r>
    <n v="418487"/>
    <x v="4"/>
    <x v="2"/>
    <n v="19608000"/>
  </r>
  <r>
    <n v="418487"/>
    <x v="5"/>
    <x v="2"/>
    <n v="31192000"/>
  </r>
  <r>
    <n v="418487"/>
    <x v="6"/>
    <x v="2"/>
    <n v="39745000"/>
  </r>
  <r>
    <n v="418487"/>
    <x v="7"/>
    <x v="2"/>
    <n v="41408000"/>
  </r>
  <r>
    <n v="418487"/>
    <x v="8"/>
    <x v="2"/>
    <n v="156500000"/>
  </r>
  <r>
    <n v="418487"/>
    <x v="1"/>
    <x v="3"/>
    <n v="4020000"/>
  </r>
  <r>
    <n v="418487"/>
    <x v="2"/>
    <x v="3"/>
    <n v="5160000"/>
  </r>
  <r>
    <n v="418487"/>
    <x v="0"/>
    <x v="3"/>
    <n v="5480000"/>
  </r>
  <r>
    <n v="418487"/>
    <x v="3"/>
    <x v="3"/>
    <n v="15370000"/>
  </r>
  <r>
    <n v="418487"/>
    <x v="4"/>
    <x v="3"/>
    <n v="18650000"/>
  </r>
  <r>
    <n v="418487"/>
    <x v="5"/>
    <x v="3"/>
    <n v="30140000"/>
  </r>
  <r>
    <n v="418487"/>
    <x v="6"/>
    <x v="3"/>
    <n v="31469000"/>
  </r>
  <r>
    <n v="418487"/>
    <x v="7"/>
    <x v="3"/>
    <n v="32960000"/>
  </r>
  <r>
    <n v="418487"/>
    <x v="8"/>
    <x v="3"/>
    <n v="143249000"/>
  </r>
</pivotCacheRecords>
</file>

<file path=xl/pivotCache/pivotCacheRecords55.xml><?xml version="1.0" encoding="utf-8"?>
<pivotCacheRecords xmlns="http://schemas.openxmlformats.org/spreadsheetml/2006/main" xmlns:r="http://schemas.openxmlformats.org/officeDocument/2006/relationships" count="36">
  <r>
    <n v="418488"/>
    <x v="0"/>
    <x v="0"/>
    <n v="0"/>
  </r>
  <r>
    <n v="418488"/>
    <x v="1"/>
    <x v="0"/>
    <n v="0"/>
  </r>
  <r>
    <n v="418488"/>
    <x v="2"/>
    <x v="0"/>
    <n v="0"/>
  </r>
  <r>
    <n v="418488"/>
    <x v="3"/>
    <x v="0"/>
    <n v="0"/>
  </r>
  <r>
    <n v="418488"/>
    <x v="4"/>
    <x v="0"/>
    <n v="0"/>
  </r>
  <r>
    <n v="418488"/>
    <x v="5"/>
    <x v="0"/>
    <n v="0"/>
  </r>
  <r>
    <n v="418488"/>
    <x v="6"/>
    <x v="0"/>
    <n v="0"/>
  </r>
  <r>
    <n v="418488"/>
    <x v="7"/>
    <x v="0"/>
    <n v="0"/>
  </r>
  <r>
    <n v="418488"/>
    <x v="8"/>
    <x v="0"/>
    <n v="0"/>
  </r>
  <r>
    <n v="418488"/>
    <x v="0"/>
    <x v="1"/>
    <n v="0"/>
  </r>
  <r>
    <n v="418488"/>
    <x v="1"/>
    <x v="1"/>
    <n v="0"/>
  </r>
  <r>
    <n v="418488"/>
    <x v="2"/>
    <x v="1"/>
    <n v="0"/>
  </r>
  <r>
    <n v="418488"/>
    <x v="3"/>
    <x v="1"/>
    <n v="0"/>
  </r>
  <r>
    <n v="418488"/>
    <x v="4"/>
    <x v="1"/>
    <n v="0"/>
  </r>
  <r>
    <n v="418488"/>
    <x v="5"/>
    <x v="1"/>
    <n v="0"/>
  </r>
  <r>
    <n v="418488"/>
    <x v="6"/>
    <x v="1"/>
    <n v="0"/>
  </r>
  <r>
    <n v="418488"/>
    <x v="7"/>
    <x v="1"/>
    <n v="0"/>
  </r>
  <r>
    <n v="418488"/>
    <x v="8"/>
    <x v="1"/>
    <n v="0"/>
  </r>
  <r>
    <n v="418488"/>
    <x v="0"/>
    <x v="2"/>
    <n v="0"/>
  </r>
  <r>
    <n v="418488"/>
    <x v="1"/>
    <x v="2"/>
    <n v="0"/>
  </r>
  <r>
    <n v="418488"/>
    <x v="2"/>
    <x v="2"/>
    <n v="0"/>
  </r>
  <r>
    <n v="418488"/>
    <x v="3"/>
    <x v="2"/>
    <n v="0"/>
  </r>
  <r>
    <n v="418488"/>
    <x v="4"/>
    <x v="2"/>
    <n v="0"/>
  </r>
  <r>
    <n v="418488"/>
    <x v="5"/>
    <x v="2"/>
    <n v="0"/>
  </r>
  <r>
    <n v="418488"/>
    <x v="6"/>
    <x v="2"/>
    <n v="0"/>
  </r>
  <r>
    <n v="418488"/>
    <x v="7"/>
    <x v="2"/>
    <n v="0"/>
  </r>
  <r>
    <n v="418488"/>
    <x v="8"/>
    <x v="2"/>
    <n v="0"/>
  </r>
  <r>
    <n v="418488"/>
    <x v="3"/>
    <x v="3"/>
    <n v="0"/>
  </r>
  <r>
    <n v="418488"/>
    <x v="8"/>
    <x v="3"/>
    <n v="0"/>
  </r>
  <r>
    <n v="418488"/>
    <x v="0"/>
    <x v="3"/>
    <n v="280000"/>
  </r>
  <r>
    <n v="418488"/>
    <x v="2"/>
    <x v="3"/>
    <n v="304000"/>
  </r>
  <r>
    <n v="418488"/>
    <x v="5"/>
    <x v="3"/>
    <n v="590000"/>
  </r>
  <r>
    <n v="418488"/>
    <x v="4"/>
    <x v="3"/>
    <n v="1315000"/>
  </r>
  <r>
    <n v="418488"/>
    <x v="1"/>
    <x v="3"/>
    <n v="10691000"/>
  </r>
  <r>
    <n v="418488"/>
    <x v="7"/>
    <x v="3"/>
    <n v="18781000"/>
  </r>
  <r>
    <n v="418488"/>
    <x v="6"/>
    <x v="3"/>
    <n v="31961000"/>
  </r>
</pivotCacheRecords>
</file>

<file path=xl/pivotCache/pivotCacheRecords56.xml><?xml version="1.0" encoding="utf-8"?>
<pivotCacheRecords xmlns="http://schemas.openxmlformats.org/spreadsheetml/2006/main" xmlns:r="http://schemas.openxmlformats.org/officeDocument/2006/relationships" count="36">
  <r>
    <n v="418489"/>
    <x v="0"/>
    <x v="0"/>
    <n v="0"/>
  </r>
  <r>
    <n v="418489"/>
    <x v="1"/>
    <x v="0"/>
    <n v="0"/>
  </r>
  <r>
    <n v="418489"/>
    <x v="2"/>
    <x v="0"/>
    <n v="0"/>
  </r>
  <r>
    <n v="418489"/>
    <x v="3"/>
    <x v="0"/>
    <n v="0"/>
  </r>
  <r>
    <n v="418489"/>
    <x v="4"/>
    <x v="0"/>
    <n v="0"/>
  </r>
  <r>
    <n v="418489"/>
    <x v="5"/>
    <x v="0"/>
    <n v="0"/>
  </r>
  <r>
    <n v="418489"/>
    <x v="6"/>
    <x v="0"/>
    <n v="367000"/>
  </r>
  <r>
    <n v="418489"/>
    <x v="7"/>
    <x v="0"/>
    <n v="955000"/>
  </r>
  <r>
    <n v="418489"/>
    <x v="8"/>
    <x v="0"/>
    <n v="1322000"/>
  </r>
  <r>
    <n v="418489"/>
    <x v="0"/>
    <x v="1"/>
    <n v="0"/>
  </r>
  <r>
    <n v="418489"/>
    <x v="1"/>
    <x v="1"/>
    <n v="0"/>
  </r>
  <r>
    <n v="418489"/>
    <x v="6"/>
    <x v="1"/>
    <n v="0"/>
  </r>
  <r>
    <n v="418489"/>
    <x v="3"/>
    <x v="1"/>
    <n v="0"/>
  </r>
  <r>
    <n v="418489"/>
    <x v="4"/>
    <x v="1"/>
    <n v="0"/>
  </r>
  <r>
    <n v="418489"/>
    <x v="5"/>
    <x v="1"/>
    <n v="0"/>
  </r>
  <r>
    <n v="418489"/>
    <x v="2"/>
    <x v="1"/>
    <n v="6811000"/>
  </r>
  <r>
    <n v="418489"/>
    <x v="7"/>
    <x v="1"/>
    <n v="7202000"/>
  </r>
  <r>
    <n v="418489"/>
    <x v="8"/>
    <x v="1"/>
    <n v="14013000"/>
  </r>
  <r>
    <n v="418489"/>
    <x v="0"/>
    <x v="2"/>
    <n v="0"/>
  </r>
  <r>
    <n v="418489"/>
    <x v="1"/>
    <x v="2"/>
    <n v="0"/>
  </r>
  <r>
    <n v="418489"/>
    <x v="3"/>
    <x v="2"/>
    <n v="0"/>
  </r>
  <r>
    <n v="418489"/>
    <x v="4"/>
    <x v="2"/>
    <n v="0"/>
  </r>
  <r>
    <n v="418489"/>
    <x v="5"/>
    <x v="2"/>
    <n v="0"/>
  </r>
  <r>
    <n v="418489"/>
    <x v="6"/>
    <x v="2"/>
    <n v="1324000"/>
  </r>
  <r>
    <n v="418489"/>
    <x v="7"/>
    <x v="2"/>
    <n v="4211000"/>
  </r>
  <r>
    <n v="418489"/>
    <x v="2"/>
    <x v="2"/>
    <n v="5377000"/>
  </r>
  <r>
    <n v="418489"/>
    <x v="8"/>
    <x v="2"/>
    <n v="10912000"/>
  </r>
  <r>
    <n v="418489"/>
    <x v="0"/>
    <x v="3"/>
    <n v="0"/>
  </r>
  <r>
    <n v="418489"/>
    <x v="1"/>
    <x v="3"/>
    <n v="0"/>
  </r>
  <r>
    <n v="418489"/>
    <x v="3"/>
    <x v="3"/>
    <n v="0"/>
  </r>
  <r>
    <n v="418489"/>
    <x v="4"/>
    <x v="3"/>
    <n v="0"/>
  </r>
  <r>
    <n v="418489"/>
    <x v="5"/>
    <x v="3"/>
    <n v="0"/>
  </r>
  <r>
    <n v="418489"/>
    <x v="6"/>
    <x v="3"/>
    <n v="973000"/>
  </r>
  <r>
    <n v="418489"/>
    <x v="7"/>
    <x v="3"/>
    <n v="6422000"/>
  </r>
  <r>
    <n v="418489"/>
    <x v="2"/>
    <x v="3"/>
    <n v="6816000"/>
  </r>
  <r>
    <n v="418489"/>
    <x v="8"/>
    <x v="3"/>
    <n v="14211000"/>
  </r>
</pivotCacheRecords>
</file>

<file path=xl/pivotCache/pivotCacheRecords57.xml><?xml version="1.0" encoding="utf-8"?>
<pivotCacheRecords xmlns="http://schemas.openxmlformats.org/spreadsheetml/2006/main" xmlns:r="http://schemas.openxmlformats.org/officeDocument/2006/relationships" count="36">
  <r>
    <n v="418490"/>
    <x v="0"/>
    <x v="0"/>
    <n v="0"/>
  </r>
  <r>
    <n v="418490"/>
    <x v="1"/>
    <x v="0"/>
    <n v="0"/>
  </r>
  <r>
    <n v="418490"/>
    <x v="2"/>
    <x v="0"/>
    <n v="0"/>
  </r>
  <r>
    <n v="418490"/>
    <x v="3"/>
    <x v="0"/>
    <n v="0"/>
  </r>
  <r>
    <n v="418490"/>
    <x v="4"/>
    <x v="0"/>
    <n v="0"/>
  </r>
  <r>
    <n v="418490"/>
    <x v="5"/>
    <x v="0"/>
    <n v="177000"/>
  </r>
  <r>
    <n v="418490"/>
    <x v="6"/>
    <x v="0"/>
    <n v="364000"/>
  </r>
  <r>
    <n v="418490"/>
    <x v="7"/>
    <x v="0"/>
    <n v="1000000"/>
  </r>
  <r>
    <n v="418490"/>
    <x v="8"/>
    <x v="0"/>
    <n v="1541000"/>
  </r>
  <r>
    <n v="418490"/>
    <x v="0"/>
    <x v="1"/>
    <n v="0"/>
  </r>
  <r>
    <n v="418490"/>
    <x v="6"/>
    <x v="1"/>
    <n v="0"/>
  </r>
  <r>
    <n v="418490"/>
    <x v="1"/>
    <x v="1"/>
    <n v="0"/>
  </r>
  <r>
    <n v="418490"/>
    <x v="5"/>
    <x v="1"/>
    <n v="0"/>
  </r>
  <r>
    <n v="418490"/>
    <x v="2"/>
    <x v="1"/>
    <n v="0"/>
  </r>
  <r>
    <n v="418490"/>
    <x v="3"/>
    <x v="1"/>
    <n v="0"/>
  </r>
  <r>
    <n v="418490"/>
    <x v="8"/>
    <x v="1"/>
    <n v="0"/>
  </r>
  <r>
    <n v="418490"/>
    <x v="4"/>
    <x v="1"/>
    <n v="0"/>
  </r>
  <r>
    <n v="418490"/>
    <x v="7"/>
    <x v="1"/>
    <n v="0"/>
  </r>
  <r>
    <n v="418490"/>
    <x v="0"/>
    <x v="2"/>
    <n v="0"/>
  </r>
  <r>
    <n v="418490"/>
    <x v="6"/>
    <x v="2"/>
    <n v="0"/>
  </r>
  <r>
    <n v="418490"/>
    <x v="1"/>
    <x v="2"/>
    <n v="0"/>
  </r>
  <r>
    <n v="418490"/>
    <x v="5"/>
    <x v="2"/>
    <n v="0"/>
  </r>
  <r>
    <n v="418490"/>
    <x v="2"/>
    <x v="2"/>
    <n v="0"/>
  </r>
  <r>
    <n v="418490"/>
    <x v="3"/>
    <x v="2"/>
    <n v="0"/>
  </r>
  <r>
    <n v="418490"/>
    <x v="8"/>
    <x v="2"/>
    <n v="0"/>
  </r>
  <r>
    <n v="418490"/>
    <x v="4"/>
    <x v="2"/>
    <n v="0"/>
  </r>
  <r>
    <n v="418490"/>
    <x v="7"/>
    <x v="2"/>
    <n v="0"/>
  </r>
  <r>
    <n v="418490"/>
    <x v="0"/>
    <x v="3"/>
    <n v="0"/>
  </r>
  <r>
    <n v="418490"/>
    <x v="6"/>
    <x v="3"/>
    <n v="0"/>
  </r>
  <r>
    <n v="418490"/>
    <x v="1"/>
    <x v="3"/>
    <n v="0"/>
  </r>
  <r>
    <n v="418490"/>
    <x v="5"/>
    <x v="3"/>
    <n v="0"/>
  </r>
  <r>
    <n v="418490"/>
    <x v="2"/>
    <x v="3"/>
    <n v="0"/>
  </r>
  <r>
    <n v="418490"/>
    <x v="3"/>
    <x v="3"/>
    <n v="0"/>
  </r>
  <r>
    <n v="418490"/>
    <x v="8"/>
    <x v="3"/>
    <n v="0"/>
  </r>
  <r>
    <n v="418490"/>
    <x v="4"/>
    <x v="3"/>
    <n v="0"/>
  </r>
  <r>
    <n v="418490"/>
    <x v="7"/>
    <x v="3"/>
    <n v="0"/>
  </r>
</pivotCacheRecords>
</file>

<file path=xl/pivotCache/pivotCacheRecords58.xml><?xml version="1.0" encoding="utf-8"?>
<pivotCacheRecords xmlns="http://schemas.openxmlformats.org/spreadsheetml/2006/main" xmlns:r="http://schemas.openxmlformats.org/officeDocument/2006/relationships" count="36">
  <r>
    <n v="418491"/>
    <x v="0"/>
    <x v="0"/>
    <n v="-36000"/>
  </r>
  <r>
    <n v="418491"/>
    <x v="1"/>
    <x v="0"/>
    <n v="0"/>
  </r>
  <r>
    <n v="418491"/>
    <x v="2"/>
    <x v="0"/>
    <n v="0"/>
  </r>
  <r>
    <n v="418491"/>
    <x v="3"/>
    <x v="0"/>
    <n v="0"/>
  </r>
  <r>
    <n v="418491"/>
    <x v="4"/>
    <x v="0"/>
    <n v="202000"/>
  </r>
  <r>
    <n v="418491"/>
    <x v="5"/>
    <x v="0"/>
    <n v="350000"/>
  </r>
  <r>
    <n v="418491"/>
    <x v="6"/>
    <x v="0"/>
    <n v="1594000"/>
  </r>
  <r>
    <n v="418491"/>
    <x v="7"/>
    <x v="0"/>
    <n v="12567000"/>
  </r>
  <r>
    <n v="418491"/>
    <x v="8"/>
    <x v="0"/>
    <n v="14677000"/>
  </r>
  <r>
    <n v="418491"/>
    <x v="1"/>
    <x v="1"/>
    <n v="0"/>
  </r>
  <r>
    <n v="418491"/>
    <x v="2"/>
    <x v="1"/>
    <n v="0"/>
  </r>
  <r>
    <n v="418491"/>
    <x v="3"/>
    <x v="1"/>
    <n v="0"/>
  </r>
  <r>
    <n v="418491"/>
    <x v="5"/>
    <x v="1"/>
    <n v="0"/>
  </r>
  <r>
    <n v="418491"/>
    <x v="0"/>
    <x v="1"/>
    <n v="0"/>
  </r>
  <r>
    <n v="418491"/>
    <x v="4"/>
    <x v="1"/>
    <n v="679000"/>
  </r>
  <r>
    <n v="418491"/>
    <x v="6"/>
    <x v="1"/>
    <n v="3816000"/>
  </r>
  <r>
    <n v="418491"/>
    <x v="7"/>
    <x v="1"/>
    <n v="4359000"/>
  </r>
  <r>
    <n v="418491"/>
    <x v="8"/>
    <x v="1"/>
    <n v="8854000"/>
  </r>
  <r>
    <n v="418491"/>
    <x v="1"/>
    <x v="2"/>
    <n v="0"/>
  </r>
  <r>
    <n v="418491"/>
    <x v="2"/>
    <x v="2"/>
    <n v="0"/>
  </r>
  <r>
    <n v="418491"/>
    <x v="6"/>
    <x v="2"/>
    <n v="0"/>
  </r>
  <r>
    <n v="418491"/>
    <x v="3"/>
    <x v="2"/>
    <n v="0"/>
  </r>
  <r>
    <n v="418491"/>
    <x v="4"/>
    <x v="2"/>
    <n v="0"/>
  </r>
  <r>
    <n v="418491"/>
    <x v="5"/>
    <x v="2"/>
    <n v="0"/>
  </r>
  <r>
    <n v="418491"/>
    <x v="8"/>
    <x v="2"/>
    <n v="0"/>
  </r>
  <r>
    <n v="418491"/>
    <x v="0"/>
    <x v="2"/>
    <n v="0"/>
  </r>
  <r>
    <n v="418491"/>
    <x v="7"/>
    <x v="2"/>
    <n v="0"/>
  </r>
  <r>
    <n v="418491"/>
    <x v="1"/>
    <x v="3"/>
    <n v="0"/>
  </r>
  <r>
    <n v="418491"/>
    <x v="2"/>
    <x v="3"/>
    <n v="0"/>
  </r>
  <r>
    <n v="418491"/>
    <x v="6"/>
    <x v="3"/>
    <n v="0"/>
  </r>
  <r>
    <n v="418491"/>
    <x v="3"/>
    <x v="3"/>
    <n v="0"/>
  </r>
  <r>
    <n v="418491"/>
    <x v="4"/>
    <x v="3"/>
    <n v="0"/>
  </r>
  <r>
    <n v="418491"/>
    <x v="5"/>
    <x v="3"/>
    <n v="0"/>
  </r>
  <r>
    <n v="418491"/>
    <x v="8"/>
    <x v="3"/>
    <n v="0"/>
  </r>
  <r>
    <n v="418491"/>
    <x v="0"/>
    <x v="3"/>
    <n v="0"/>
  </r>
  <r>
    <n v="418491"/>
    <x v="7"/>
    <x v="3"/>
    <n v="0"/>
  </r>
</pivotCacheRecords>
</file>

<file path=xl/pivotCache/pivotCacheRecords59.xml><?xml version="1.0" encoding="utf-8"?>
<pivotCacheRecords xmlns="http://schemas.openxmlformats.org/spreadsheetml/2006/main" xmlns:r="http://schemas.openxmlformats.org/officeDocument/2006/relationships" count="36">
  <r>
    <n v="418492"/>
    <x v="0"/>
    <x v="0"/>
    <n v="112000"/>
  </r>
  <r>
    <n v="418492"/>
    <x v="1"/>
    <x v="0"/>
    <n v="267000"/>
  </r>
  <r>
    <n v="418492"/>
    <x v="2"/>
    <x v="0"/>
    <n v="2634000"/>
  </r>
  <r>
    <n v="418492"/>
    <x v="3"/>
    <x v="0"/>
    <n v="3056000"/>
  </r>
  <r>
    <n v="418492"/>
    <x v="4"/>
    <x v="0"/>
    <n v="6338000"/>
  </r>
  <r>
    <n v="418492"/>
    <x v="5"/>
    <x v="0"/>
    <n v="11329520"/>
  </r>
  <r>
    <n v="418492"/>
    <x v="6"/>
    <x v="0"/>
    <n v="13741000"/>
  </r>
  <r>
    <n v="418492"/>
    <x v="7"/>
    <x v="0"/>
    <n v="23616000"/>
  </r>
  <r>
    <n v="418492"/>
    <x v="8"/>
    <x v="0"/>
    <n v="61093520"/>
  </r>
  <r>
    <n v="418492"/>
    <x v="1"/>
    <x v="1"/>
    <n v="187000"/>
  </r>
  <r>
    <n v="418492"/>
    <x v="0"/>
    <x v="1"/>
    <n v="7093000"/>
  </r>
  <r>
    <n v="418492"/>
    <x v="2"/>
    <x v="1"/>
    <n v="9345000"/>
  </r>
  <r>
    <n v="418492"/>
    <x v="6"/>
    <x v="1"/>
    <n v="15695000"/>
  </r>
  <r>
    <n v="418492"/>
    <x v="3"/>
    <x v="1"/>
    <n v="27364000"/>
  </r>
  <r>
    <n v="418492"/>
    <x v="5"/>
    <x v="1"/>
    <n v="36496000"/>
  </r>
  <r>
    <n v="418492"/>
    <x v="4"/>
    <x v="1"/>
    <n v="186189000"/>
  </r>
  <r>
    <n v="418492"/>
    <x v="7"/>
    <x v="1"/>
    <n v="261061000"/>
  </r>
  <r>
    <n v="418492"/>
    <x v="8"/>
    <x v="1"/>
    <n v="543430000"/>
  </r>
  <r>
    <n v="418492"/>
    <x v="1"/>
    <x v="2"/>
    <n v="701000"/>
  </r>
  <r>
    <n v="418492"/>
    <x v="2"/>
    <x v="2"/>
    <n v="9881000"/>
  </r>
  <r>
    <n v="418492"/>
    <x v="6"/>
    <x v="2"/>
    <n v="13218000"/>
  </r>
  <r>
    <n v="418492"/>
    <x v="0"/>
    <x v="2"/>
    <n v="13884000"/>
  </r>
  <r>
    <n v="418492"/>
    <x v="3"/>
    <x v="2"/>
    <n v="41657000"/>
  </r>
  <r>
    <n v="418492"/>
    <x v="4"/>
    <x v="2"/>
    <n v="56414000"/>
  </r>
  <r>
    <n v="418492"/>
    <x v="7"/>
    <x v="2"/>
    <n v="69151000"/>
  </r>
  <r>
    <n v="418492"/>
    <x v="5"/>
    <x v="2"/>
    <n v="172162000"/>
  </r>
  <r>
    <n v="418492"/>
    <x v="8"/>
    <x v="2"/>
    <n v="377068000"/>
  </r>
  <r>
    <n v="418492"/>
    <x v="0"/>
    <x v="3"/>
    <n v="553000"/>
  </r>
  <r>
    <n v="418492"/>
    <x v="1"/>
    <x v="3"/>
    <n v="2259000"/>
  </r>
  <r>
    <n v="418492"/>
    <x v="2"/>
    <x v="3"/>
    <n v="8111000"/>
  </r>
  <r>
    <n v="418492"/>
    <x v="6"/>
    <x v="3"/>
    <n v="12993000"/>
  </r>
  <r>
    <n v="418492"/>
    <x v="3"/>
    <x v="3"/>
    <n v="27471000"/>
  </r>
  <r>
    <n v="418492"/>
    <x v="7"/>
    <x v="3"/>
    <n v="45997000"/>
  </r>
  <r>
    <n v="418492"/>
    <x v="5"/>
    <x v="3"/>
    <n v="65009000"/>
  </r>
  <r>
    <n v="418492"/>
    <x v="4"/>
    <x v="3"/>
    <n v="187203000"/>
  </r>
  <r>
    <n v="418492"/>
    <x v="8"/>
    <x v="3"/>
    <n v="349596000"/>
  </r>
</pivotCacheRecords>
</file>

<file path=xl/pivotCache/pivotCacheRecords60.xml><?xml version="1.0" encoding="utf-8"?>
<pivotCacheRecords xmlns="http://schemas.openxmlformats.org/spreadsheetml/2006/main" xmlns:r="http://schemas.openxmlformats.org/officeDocument/2006/relationships" count="36">
  <r>
    <n v="418493"/>
    <x v="0"/>
    <x v="0"/>
    <n v="0"/>
  </r>
  <r>
    <n v="418493"/>
    <x v="1"/>
    <x v="0"/>
    <n v="0"/>
  </r>
  <r>
    <n v="418493"/>
    <x v="2"/>
    <x v="0"/>
    <n v="0"/>
  </r>
  <r>
    <n v="418493"/>
    <x v="3"/>
    <x v="0"/>
    <n v="0"/>
  </r>
  <r>
    <n v="418493"/>
    <x v="4"/>
    <x v="0"/>
    <n v="0"/>
  </r>
  <r>
    <n v="418493"/>
    <x v="5"/>
    <x v="0"/>
    <n v="517000"/>
  </r>
  <r>
    <n v="418493"/>
    <x v="6"/>
    <x v="0"/>
    <n v="1264000"/>
  </r>
  <r>
    <n v="418493"/>
    <x v="7"/>
    <x v="0"/>
    <n v="2595000"/>
  </r>
  <r>
    <n v="418493"/>
    <x v="8"/>
    <x v="0"/>
    <n v="4376000"/>
  </r>
  <r>
    <n v="418493"/>
    <x v="0"/>
    <x v="1"/>
    <n v="0"/>
  </r>
  <r>
    <n v="418493"/>
    <x v="1"/>
    <x v="1"/>
    <n v="0"/>
  </r>
  <r>
    <n v="418493"/>
    <x v="2"/>
    <x v="1"/>
    <n v="0"/>
  </r>
  <r>
    <n v="418493"/>
    <x v="7"/>
    <x v="1"/>
    <n v="0"/>
  </r>
  <r>
    <n v="418493"/>
    <x v="6"/>
    <x v="1"/>
    <n v="0"/>
  </r>
  <r>
    <n v="418493"/>
    <x v="3"/>
    <x v="1"/>
    <n v="0"/>
  </r>
  <r>
    <n v="418493"/>
    <x v="8"/>
    <x v="1"/>
    <n v="0"/>
  </r>
  <r>
    <n v="418493"/>
    <x v="4"/>
    <x v="1"/>
    <n v="0"/>
  </r>
  <r>
    <n v="418493"/>
    <x v="5"/>
    <x v="1"/>
    <n v="0"/>
  </r>
  <r>
    <n v="418493"/>
    <x v="0"/>
    <x v="2"/>
    <n v="0"/>
  </r>
  <r>
    <n v="418493"/>
    <x v="1"/>
    <x v="2"/>
    <n v="0"/>
  </r>
  <r>
    <n v="418493"/>
    <x v="2"/>
    <x v="2"/>
    <n v="0"/>
  </r>
  <r>
    <n v="418493"/>
    <x v="7"/>
    <x v="2"/>
    <n v="0"/>
  </r>
  <r>
    <n v="418493"/>
    <x v="6"/>
    <x v="2"/>
    <n v="0"/>
  </r>
  <r>
    <n v="418493"/>
    <x v="3"/>
    <x v="2"/>
    <n v="0"/>
  </r>
  <r>
    <n v="418493"/>
    <x v="8"/>
    <x v="2"/>
    <n v="0"/>
  </r>
  <r>
    <n v="418493"/>
    <x v="4"/>
    <x v="2"/>
    <n v="0"/>
  </r>
  <r>
    <n v="418493"/>
    <x v="5"/>
    <x v="2"/>
    <n v="0"/>
  </r>
  <r>
    <n v="418493"/>
    <x v="0"/>
    <x v="3"/>
    <n v="0"/>
  </r>
  <r>
    <n v="418493"/>
    <x v="1"/>
    <x v="3"/>
    <n v="0"/>
  </r>
  <r>
    <n v="418493"/>
    <x v="2"/>
    <x v="3"/>
    <n v="0"/>
  </r>
  <r>
    <n v="418493"/>
    <x v="7"/>
    <x v="3"/>
    <n v="0"/>
  </r>
  <r>
    <n v="418493"/>
    <x v="6"/>
    <x v="3"/>
    <n v="0"/>
  </r>
  <r>
    <n v="418493"/>
    <x v="3"/>
    <x v="3"/>
    <n v="0"/>
  </r>
  <r>
    <n v="418493"/>
    <x v="8"/>
    <x v="3"/>
    <n v="0"/>
  </r>
  <r>
    <n v="418493"/>
    <x v="4"/>
    <x v="3"/>
    <n v="0"/>
  </r>
  <r>
    <n v="418493"/>
    <x v="5"/>
    <x v="3"/>
    <n v="0"/>
  </r>
</pivotCacheRecords>
</file>

<file path=xl/pivotCache/pivotCacheRecords61.xml><?xml version="1.0" encoding="utf-8"?>
<pivotCacheRecords xmlns="http://schemas.openxmlformats.org/spreadsheetml/2006/main" xmlns:r="http://schemas.openxmlformats.org/officeDocument/2006/relationships" count="36">
  <r>
    <n v="418494"/>
    <x v="0"/>
    <x v="0"/>
    <n v="77000"/>
  </r>
  <r>
    <n v="418494"/>
    <x v="1"/>
    <x v="0"/>
    <n v="119000"/>
  </r>
  <r>
    <n v="418494"/>
    <x v="2"/>
    <x v="0"/>
    <n v="179000"/>
  </r>
  <r>
    <n v="418494"/>
    <x v="3"/>
    <x v="0"/>
    <n v="387000"/>
  </r>
  <r>
    <n v="418494"/>
    <x v="4"/>
    <x v="0"/>
    <n v="429000"/>
  </r>
  <r>
    <n v="418494"/>
    <x v="5"/>
    <x v="0"/>
    <n v="1732000"/>
  </r>
  <r>
    <n v="418494"/>
    <x v="6"/>
    <x v="0"/>
    <n v="4001000"/>
  </r>
  <r>
    <n v="418494"/>
    <x v="7"/>
    <x v="0"/>
    <n v="6255000"/>
  </r>
  <r>
    <n v="418494"/>
    <x v="8"/>
    <x v="0"/>
    <n v="13179000"/>
  </r>
  <r>
    <n v="418494"/>
    <x v="0"/>
    <x v="1"/>
    <n v="81000"/>
  </r>
  <r>
    <n v="418494"/>
    <x v="1"/>
    <x v="1"/>
    <n v="126000"/>
  </r>
  <r>
    <n v="418494"/>
    <x v="2"/>
    <x v="1"/>
    <n v="190000"/>
  </r>
  <r>
    <n v="418494"/>
    <x v="3"/>
    <x v="1"/>
    <n v="410000"/>
  </r>
  <r>
    <n v="418494"/>
    <x v="4"/>
    <x v="1"/>
    <n v="454000"/>
  </r>
  <r>
    <n v="418494"/>
    <x v="5"/>
    <x v="1"/>
    <n v="1834000"/>
  </r>
  <r>
    <n v="418494"/>
    <x v="6"/>
    <x v="1"/>
    <n v="4242000"/>
  </r>
  <r>
    <n v="418494"/>
    <x v="7"/>
    <x v="1"/>
    <n v="6621000"/>
  </r>
  <r>
    <n v="418494"/>
    <x v="8"/>
    <x v="1"/>
    <n v="13958000"/>
  </r>
  <r>
    <n v="418494"/>
    <x v="0"/>
    <x v="2"/>
    <n v="73000"/>
  </r>
  <r>
    <n v="418494"/>
    <x v="1"/>
    <x v="2"/>
    <n v="113000"/>
  </r>
  <r>
    <n v="418494"/>
    <x v="2"/>
    <x v="2"/>
    <n v="170000"/>
  </r>
  <r>
    <n v="418494"/>
    <x v="3"/>
    <x v="2"/>
    <n v="367000"/>
  </r>
  <r>
    <n v="418494"/>
    <x v="4"/>
    <x v="2"/>
    <n v="407000"/>
  </r>
  <r>
    <n v="418494"/>
    <x v="5"/>
    <x v="2"/>
    <n v="1643000"/>
  </r>
  <r>
    <n v="418494"/>
    <x v="6"/>
    <x v="2"/>
    <n v="3799000"/>
  </r>
  <r>
    <n v="418494"/>
    <x v="7"/>
    <x v="2"/>
    <n v="5929000"/>
  </r>
  <r>
    <n v="418494"/>
    <x v="8"/>
    <x v="2"/>
    <n v="12501000"/>
  </r>
  <r>
    <n v="418494"/>
    <x v="0"/>
    <x v="3"/>
    <n v="73000"/>
  </r>
  <r>
    <n v="418494"/>
    <x v="1"/>
    <x v="3"/>
    <n v="113000"/>
  </r>
  <r>
    <n v="418494"/>
    <x v="2"/>
    <x v="3"/>
    <n v="170000"/>
  </r>
  <r>
    <n v="418494"/>
    <x v="3"/>
    <x v="3"/>
    <n v="367000"/>
  </r>
  <r>
    <n v="418494"/>
    <x v="4"/>
    <x v="3"/>
    <n v="407000"/>
  </r>
  <r>
    <n v="418494"/>
    <x v="5"/>
    <x v="3"/>
    <n v="1643000"/>
  </r>
  <r>
    <n v="418494"/>
    <x v="6"/>
    <x v="3"/>
    <n v="3799000"/>
  </r>
  <r>
    <n v="418494"/>
    <x v="7"/>
    <x v="3"/>
    <n v="5929000"/>
  </r>
  <r>
    <n v="418494"/>
    <x v="8"/>
    <x v="3"/>
    <n v="12501000"/>
  </r>
</pivotCacheRecords>
</file>

<file path=xl/pivotCache/pivotCacheRecords62.xml><?xml version="1.0" encoding="utf-8"?>
<pivotCacheRecords xmlns="http://schemas.openxmlformats.org/spreadsheetml/2006/main" xmlns:r="http://schemas.openxmlformats.org/officeDocument/2006/relationships" count="36">
  <r>
    <n v="418495"/>
    <x v="0"/>
    <x v="0"/>
    <n v="0"/>
  </r>
  <r>
    <n v="418495"/>
    <x v="1"/>
    <x v="0"/>
    <n v="10924500"/>
  </r>
  <r>
    <n v="418495"/>
    <x v="2"/>
    <x v="0"/>
    <n v="26790500"/>
  </r>
  <r>
    <n v="418495"/>
    <x v="3"/>
    <x v="0"/>
    <n v="43508000"/>
  </r>
  <r>
    <n v="418495"/>
    <x v="4"/>
    <x v="0"/>
    <n v="49202500"/>
  </r>
  <r>
    <n v="418495"/>
    <x v="5"/>
    <x v="0"/>
    <n v="110781000"/>
  </r>
  <r>
    <n v="418495"/>
    <x v="6"/>
    <x v="0"/>
    <n v="209007000"/>
  </r>
  <r>
    <n v="418495"/>
    <x v="7"/>
    <x v="0"/>
    <n v="299968500"/>
  </r>
  <r>
    <n v="418495"/>
    <x v="8"/>
    <x v="0"/>
    <n v="750182000"/>
  </r>
  <r>
    <n v="418495"/>
    <x v="0"/>
    <x v="1"/>
    <n v="0"/>
  </r>
  <r>
    <n v="418495"/>
    <x v="3"/>
    <x v="1"/>
    <n v="15170795.8850014"/>
  </r>
  <r>
    <n v="418495"/>
    <x v="1"/>
    <x v="1"/>
    <n v="16355000"/>
  </r>
  <r>
    <n v="418495"/>
    <x v="2"/>
    <x v="1"/>
    <n v="161639816.12373099"/>
  </r>
  <r>
    <n v="418495"/>
    <x v="4"/>
    <x v="1"/>
    <n v="175028613.699911"/>
  </r>
  <r>
    <n v="418495"/>
    <x v="5"/>
    <x v="1"/>
    <n v="366508877.457322"/>
  </r>
  <r>
    <n v="418495"/>
    <x v="7"/>
    <x v="1"/>
    <n v="522891688.85314202"/>
  </r>
  <r>
    <n v="418495"/>
    <x v="6"/>
    <x v="1"/>
    <n v="587293000"/>
  </r>
  <r>
    <n v="418495"/>
    <x v="8"/>
    <x v="1"/>
    <n v="1844887792.01911"/>
  </r>
  <r>
    <n v="418495"/>
    <x v="0"/>
    <x v="2"/>
    <n v="0"/>
  </r>
  <r>
    <n v="418495"/>
    <x v="3"/>
    <x v="2"/>
    <n v="2436000"/>
  </r>
  <r>
    <n v="418495"/>
    <x v="2"/>
    <x v="2"/>
    <n v="21490500"/>
  </r>
  <r>
    <n v="418495"/>
    <x v="1"/>
    <x v="2"/>
    <n v="22945000"/>
  </r>
  <r>
    <n v="418495"/>
    <x v="5"/>
    <x v="2"/>
    <n v="54216500"/>
  </r>
  <r>
    <n v="418495"/>
    <x v="4"/>
    <x v="2"/>
    <n v="101343000"/>
  </r>
  <r>
    <n v="418495"/>
    <x v="6"/>
    <x v="2"/>
    <n v="154594500"/>
  </r>
  <r>
    <n v="418495"/>
    <x v="7"/>
    <x v="2"/>
    <n v="207762500"/>
  </r>
  <r>
    <n v="418495"/>
    <x v="8"/>
    <x v="2"/>
    <n v="564788000"/>
  </r>
  <r>
    <n v="418495"/>
    <x v="0"/>
    <x v="3"/>
    <n v="0"/>
  </r>
  <r>
    <n v="418495"/>
    <x v="3"/>
    <x v="3"/>
    <n v="1356000"/>
  </r>
  <r>
    <n v="418495"/>
    <x v="2"/>
    <x v="3"/>
    <n v="5874500"/>
  </r>
  <r>
    <n v="418495"/>
    <x v="1"/>
    <x v="3"/>
    <n v="16411500"/>
  </r>
  <r>
    <n v="418495"/>
    <x v="4"/>
    <x v="3"/>
    <n v="104213500"/>
  </r>
  <r>
    <n v="418495"/>
    <x v="6"/>
    <x v="3"/>
    <n v="286463000"/>
  </r>
  <r>
    <n v="418495"/>
    <x v="7"/>
    <x v="3"/>
    <n v="771227000"/>
  </r>
  <r>
    <n v="418495"/>
    <x v="5"/>
    <x v="3"/>
    <n v="805777500"/>
  </r>
  <r>
    <n v="418495"/>
    <x v="8"/>
    <x v="3"/>
    <n v="1991323000"/>
  </r>
</pivotCacheRecords>
</file>

<file path=xl/pivotCache/pivotCacheRecords63.xml><?xml version="1.0" encoding="utf-8"?>
<pivotCacheRecords xmlns="http://schemas.openxmlformats.org/spreadsheetml/2006/main" xmlns:r="http://schemas.openxmlformats.org/officeDocument/2006/relationships" count="36">
  <r>
    <n v="418496"/>
    <x v="0"/>
    <x v="0"/>
    <n v="17988000"/>
  </r>
  <r>
    <n v="418496"/>
    <x v="1"/>
    <x v="0"/>
    <n v="18348000"/>
  </r>
  <r>
    <n v="418496"/>
    <x v="2"/>
    <x v="0"/>
    <n v="31392000"/>
  </r>
  <r>
    <n v="418496"/>
    <x v="3"/>
    <x v="0"/>
    <n v="49087000"/>
  </r>
  <r>
    <n v="418496"/>
    <x v="4"/>
    <x v="0"/>
    <n v="74738000"/>
  </r>
  <r>
    <n v="418496"/>
    <x v="5"/>
    <x v="0"/>
    <n v="83329000"/>
  </r>
  <r>
    <n v="418496"/>
    <x v="6"/>
    <x v="0"/>
    <n v="110736000"/>
  </r>
  <r>
    <n v="418496"/>
    <x v="7"/>
    <x v="0"/>
    <n v="138405000"/>
  </r>
  <r>
    <n v="418496"/>
    <x v="8"/>
    <x v="0"/>
    <n v="524023000"/>
  </r>
  <r>
    <n v="418496"/>
    <x v="0"/>
    <x v="1"/>
    <n v="15346408.229997201"/>
  </r>
  <r>
    <n v="418496"/>
    <x v="1"/>
    <x v="1"/>
    <n v="15577000"/>
  </r>
  <r>
    <n v="418496"/>
    <x v="3"/>
    <x v="1"/>
    <n v="46412367.752536997"/>
  </r>
  <r>
    <n v="418496"/>
    <x v="2"/>
    <x v="1"/>
    <n v="81832000"/>
  </r>
  <r>
    <n v="418496"/>
    <x v="4"/>
    <x v="1"/>
    <n v="92786772.600177303"/>
  </r>
  <r>
    <n v="418496"/>
    <x v="5"/>
    <x v="1"/>
    <n v="99417245.085355893"/>
  </r>
  <r>
    <n v="418496"/>
    <x v="6"/>
    <x v="1"/>
    <n v="139293000"/>
  </r>
  <r>
    <n v="418496"/>
    <x v="7"/>
    <x v="1"/>
    <n v="174668122.293717"/>
  </r>
  <r>
    <n v="418496"/>
    <x v="8"/>
    <x v="1"/>
    <n v="665332915.96178401"/>
  </r>
  <r>
    <n v="418496"/>
    <x v="0"/>
    <x v="2"/>
    <n v="10741000"/>
  </r>
  <r>
    <n v="418496"/>
    <x v="2"/>
    <x v="2"/>
    <n v="21786000"/>
  </r>
  <r>
    <n v="418496"/>
    <x v="1"/>
    <x v="2"/>
    <n v="24990000"/>
  </r>
  <r>
    <n v="418496"/>
    <x v="3"/>
    <x v="2"/>
    <n v="49450000"/>
  </r>
  <r>
    <n v="418496"/>
    <x v="5"/>
    <x v="2"/>
    <n v="90550000"/>
  </r>
  <r>
    <n v="418496"/>
    <x v="4"/>
    <x v="2"/>
    <n v="114095000"/>
  </r>
  <r>
    <n v="418496"/>
    <x v="6"/>
    <x v="2"/>
    <n v="119349000"/>
  </r>
  <r>
    <n v="418496"/>
    <x v="7"/>
    <x v="2"/>
    <n v="176508000"/>
  </r>
  <r>
    <n v="418496"/>
    <x v="8"/>
    <x v="2"/>
    <n v="607469000"/>
  </r>
  <r>
    <n v="418496"/>
    <x v="0"/>
    <x v="3"/>
    <n v="30122000"/>
  </r>
  <r>
    <n v="418496"/>
    <x v="3"/>
    <x v="3"/>
    <n v="34673000"/>
  </r>
  <r>
    <n v="418496"/>
    <x v="2"/>
    <x v="3"/>
    <n v="46432000"/>
  </r>
  <r>
    <n v="418496"/>
    <x v="4"/>
    <x v="3"/>
    <n v="55162000"/>
  </r>
  <r>
    <n v="418496"/>
    <x v="1"/>
    <x v="3"/>
    <n v="64519000"/>
  </r>
  <r>
    <n v="418496"/>
    <x v="6"/>
    <x v="3"/>
    <n v="68540000"/>
  </r>
  <r>
    <n v="418496"/>
    <x v="5"/>
    <x v="3"/>
    <n v="96771000"/>
  </r>
  <r>
    <n v="418496"/>
    <x v="7"/>
    <x v="3"/>
    <n v="133445000"/>
  </r>
  <r>
    <n v="418496"/>
    <x v="8"/>
    <x v="3"/>
    <n v="529664000"/>
  </r>
</pivotCacheRecords>
</file>

<file path=xl/pivotCache/pivotCacheRecords64.xml><?xml version="1.0" encoding="utf-8"?>
<pivotCacheRecords xmlns="http://schemas.openxmlformats.org/spreadsheetml/2006/main" xmlns:r="http://schemas.openxmlformats.org/officeDocument/2006/relationships" count="36">
  <r>
    <n v="418497"/>
    <x v="0"/>
    <x v="0"/>
    <n v="0"/>
  </r>
  <r>
    <n v="418497"/>
    <x v="1"/>
    <x v="0"/>
    <n v="0"/>
  </r>
  <r>
    <n v="418497"/>
    <x v="2"/>
    <x v="0"/>
    <n v="0"/>
  </r>
  <r>
    <n v="418497"/>
    <x v="3"/>
    <x v="0"/>
    <n v="0"/>
  </r>
  <r>
    <n v="418497"/>
    <x v="4"/>
    <x v="0"/>
    <n v="0"/>
  </r>
  <r>
    <n v="418497"/>
    <x v="5"/>
    <x v="0"/>
    <n v="0"/>
  </r>
  <r>
    <n v="418497"/>
    <x v="6"/>
    <x v="0"/>
    <n v="0"/>
  </r>
  <r>
    <n v="418497"/>
    <x v="7"/>
    <x v="0"/>
    <n v="43360000"/>
  </r>
  <r>
    <n v="418497"/>
    <x v="8"/>
    <x v="0"/>
    <n v="43360000"/>
  </r>
  <r>
    <n v="418497"/>
    <x v="0"/>
    <x v="1"/>
    <n v="0"/>
  </r>
  <r>
    <n v="418497"/>
    <x v="1"/>
    <x v="1"/>
    <n v="0"/>
  </r>
  <r>
    <n v="418497"/>
    <x v="2"/>
    <x v="1"/>
    <n v="0"/>
  </r>
  <r>
    <n v="418497"/>
    <x v="3"/>
    <x v="1"/>
    <n v="0"/>
  </r>
  <r>
    <n v="418497"/>
    <x v="4"/>
    <x v="1"/>
    <n v="0"/>
  </r>
  <r>
    <n v="418497"/>
    <x v="5"/>
    <x v="1"/>
    <n v="0"/>
  </r>
  <r>
    <n v="418497"/>
    <x v="6"/>
    <x v="1"/>
    <n v="0"/>
  </r>
  <r>
    <n v="418497"/>
    <x v="7"/>
    <x v="1"/>
    <n v="37180000"/>
  </r>
  <r>
    <n v="418497"/>
    <x v="8"/>
    <x v="1"/>
    <n v="37180000"/>
  </r>
  <r>
    <n v="418497"/>
    <x v="0"/>
    <x v="2"/>
    <n v="0"/>
  </r>
  <r>
    <n v="418497"/>
    <x v="1"/>
    <x v="2"/>
    <n v="0"/>
  </r>
  <r>
    <n v="418497"/>
    <x v="2"/>
    <x v="2"/>
    <n v="0"/>
  </r>
  <r>
    <n v="418497"/>
    <x v="3"/>
    <x v="2"/>
    <n v="0"/>
  </r>
  <r>
    <n v="418497"/>
    <x v="4"/>
    <x v="2"/>
    <n v="0"/>
  </r>
  <r>
    <n v="418497"/>
    <x v="5"/>
    <x v="2"/>
    <n v="0"/>
  </r>
  <r>
    <n v="418497"/>
    <x v="6"/>
    <x v="2"/>
    <n v="0"/>
  </r>
  <r>
    <n v="418497"/>
    <x v="7"/>
    <x v="2"/>
    <n v="7040000"/>
  </r>
  <r>
    <n v="418497"/>
    <x v="8"/>
    <x v="2"/>
    <n v="7040000"/>
  </r>
  <r>
    <n v="418497"/>
    <x v="0"/>
    <x v="3"/>
    <n v="0"/>
  </r>
  <r>
    <n v="418497"/>
    <x v="1"/>
    <x v="3"/>
    <n v="0"/>
  </r>
  <r>
    <n v="418497"/>
    <x v="2"/>
    <x v="3"/>
    <n v="0"/>
  </r>
  <r>
    <n v="418497"/>
    <x v="3"/>
    <x v="3"/>
    <n v="0"/>
  </r>
  <r>
    <n v="418497"/>
    <x v="4"/>
    <x v="3"/>
    <n v="0"/>
  </r>
  <r>
    <n v="418497"/>
    <x v="5"/>
    <x v="3"/>
    <n v="0"/>
  </r>
  <r>
    <n v="418497"/>
    <x v="7"/>
    <x v="3"/>
    <n v="0"/>
  </r>
  <r>
    <n v="418497"/>
    <x v="6"/>
    <x v="3"/>
    <n v="0"/>
  </r>
  <r>
    <n v="418497"/>
    <x v="8"/>
    <x v="3"/>
    <n v="0"/>
  </r>
</pivotCacheRecords>
</file>

<file path=xl/pivotCache/pivotCacheRecords65.xml><?xml version="1.0" encoding="utf-8"?>
<pivotCacheRecords xmlns="http://schemas.openxmlformats.org/spreadsheetml/2006/main" xmlns:r="http://schemas.openxmlformats.org/officeDocument/2006/relationships" count="36">
  <r>
    <n v="418498"/>
    <x v="0"/>
    <x v="0"/>
    <n v="0"/>
  </r>
  <r>
    <n v="418498"/>
    <x v="1"/>
    <x v="0"/>
    <n v="0"/>
  </r>
  <r>
    <n v="418498"/>
    <x v="2"/>
    <x v="0"/>
    <n v="0"/>
  </r>
  <r>
    <n v="418498"/>
    <x v="3"/>
    <x v="0"/>
    <n v="0"/>
  </r>
  <r>
    <n v="418498"/>
    <x v="4"/>
    <x v="0"/>
    <n v="0"/>
  </r>
  <r>
    <n v="418498"/>
    <x v="5"/>
    <x v="0"/>
    <n v="0"/>
  </r>
  <r>
    <n v="418498"/>
    <x v="6"/>
    <x v="0"/>
    <n v="0"/>
  </r>
  <r>
    <n v="418498"/>
    <x v="7"/>
    <x v="0"/>
    <n v="30200000"/>
  </r>
  <r>
    <n v="418498"/>
    <x v="8"/>
    <x v="0"/>
    <n v="30200000"/>
  </r>
  <r>
    <n v="418498"/>
    <x v="0"/>
    <x v="1"/>
    <n v="0"/>
  </r>
  <r>
    <n v="418498"/>
    <x v="1"/>
    <x v="1"/>
    <n v="0"/>
  </r>
  <r>
    <n v="418498"/>
    <x v="2"/>
    <x v="1"/>
    <n v="0"/>
  </r>
  <r>
    <n v="418498"/>
    <x v="3"/>
    <x v="1"/>
    <n v="0"/>
  </r>
  <r>
    <n v="418498"/>
    <x v="4"/>
    <x v="1"/>
    <n v="0"/>
  </r>
  <r>
    <n v="418498"/>
    <x v="5"/>
    <x v="1"/>
    <n v="0"/>
  </r>
  <r>
    <n v="418498"/>
    <x v="6"/>
    <x v="1"/>
    <n v="0"/>
  </r>
  <r>
    <n v="418498"/>
    <x v="7"/>
    <x v="1"/>
    <n v="97600000"/>
  </r>
  <r>
    <n v="418498"/>
    <x v="8"/>
    <x v="1"/>
    <n v="97600000"/>
  </r>
  <r>
    <n v="418498"/>
    <x v="0"/>
    <x v="2"/>
    <n v="0"/>
  </r>
  <r>
    <n v="418498"/>
    <x v="1"/>
    <x v="2"/>
    <n v="0"/>
  </r>
  <r>
    <n v="418498"/>
    <x v="2"/>
    <x v="2"/>
    <n v="0"/>
  </r>
  <r>
    <n v="418498"/>
    <x v="3"/>
    <x v="2"/>
    <n v="0"/>
  </r>
  <r>
    <n v="418498"/>
    <x v="4"/>
    <x v="2"/>
    <n v="0"/>
  </r>
  <r>
    <n v="418498"/>
    <x v="5"/>
    <x v="2"/>
    <n v="0"/>
  </r>
  <r>
    <n v="418498"/>
    <x v="6"/>
    <x v="2"/>
    <n v="0"/>
  </r>
  <r>
    <n v="418498"/>
    <x v="7"/>
    <x v="2"/>
    <n v="101200000"/>
  </r>
  <r>
    <n v="418498"/>
    <x v="8"/>
    <x v="2"/>
    <n v="101200000"/>
  </r>
  <r>
    <n v="418498"/>
    <x v="0"/>
    <x v="3"/>
    <n v="0"/>
  </r>
  <r>
    <n v="418498"/>
    <x v="1"/>
    <x v="3"/>
    <n v="0"/>
  </r>
  <r>
    <n v="418498"/>
    <x v="2"/>
    <x v="3"/>
    <n v="0"/>
  </r>
  <r>
    <n v="418498"/>
    <x v="3"/>
    <x v="3"/>
    <n v="0"/>
  </r>
  <r>
    <n v="418498"/>
    <x v="4"/>
    <x v="3"/>
    <n v="0"/>
  </r>
  <r>
    <n v="418498"/>
    <x v="5"/>
    <x v="3"/>
    <n v="0"/>
  </r>
  <r>
    <n v="418498"/>
    <x v="7"/>
    <x v="3"/>
    <n v="0"/>
  </r>
  <r>
    <n v="418498"/>
    <x v="6"/>
    <x v="3"/>
    <n v="0"/>
  </r>
  <r>
    <n v="418498"/>
    <x v="8"/>
    <x v="3"/>
    <n v="0"/>
  </r>
</pivotCacheRecords>
</file>

<file path=xl/pivotCache/pivotCacheRecords66.xml><?xml version="1.0" encoding="utf-8"?>
<pivotCacheRecords xmlns="http://schemas.openxmlformats.org/spreadsheetml/2006/main" xmlns:r="http://schemas.openxmlformats.org/officeDocument/2006/relationships" count="36">
  <r>
    <n v="418499"/>
    <x v="0"/>
    <x v="0"/>
    <n v="0"/>
  </r>
  <r>
    <n v="418499"/>
    <x v="1"/>
    <x v="0"/>
    <n v="0"/>
  </r>
  <r>
    <n v="418499"/>
    <x v="2"/>
    <x v="0"/>
    <n v="0"/>
  </r>
  <r>
    <n v="418499"/>
    <x v="3"/>
    <x v="0"/>
    <n v="0"/>
  </r>
  <r>
    <n v="418499"/>
    <x v="4"/>
    <x v="0"/>
    <n v="0"/>
  </r>
  <r>
    <n v="418499"/>
    <x v="5"/>
    <x v="0"/>
    <n v="0"/>
  </r>
  <r>
    <n v="418499"/>
    <x v="6"/>
    <x v="0"/>
    <n v="6290000"/>
  </r>
  <r>
    <n v="418499"/>
    <x v="7"/>
    <x v="0"/>
    <n v="133199500"/>
  </r>
  <r>
    <n v="418499"/>
    <x v="8"/>
    <x v="0"/>
    <n v="139489500"/>
  </r>
  <r>
    <n v="418499"/>
    <x v="0"/>
    <x v="1"/>
    <n v="0"/>
  </r>
  <r>
    <n v="418499"/>
    <x v="2"/>
    <x v="1"/>
    <n v="0"/>
  </r>
  <r>
    <n v="418499"/>
    <x v="3"/>
    <x v="1"/>
    <n v="0"/>
  </r>
  <r>
    <n v="418499"/>
    <x v="4"/>
    <x v="1"/>
    <n v="50000"/>
  </r>
  <r>
    <n v="418499"/>
    <x v="5"/>
    <x v="1"/>
    <n v="250000"/>
  </r>
  <r>
    <n v="418499"/>
    <x v="6"/>
    <x v="1"/>
    <n v="9600000"/>
  </r>
  <r>
    <n v="418499"/>
    <x v="1"/>
    <x v="1"/>
    <n v="24922750"/>
  </r>
  <r>
    <n v="418499"/>
    <x v="7"/>
    <x v="1"/>
    <n v="239550000"/>
  </r>
  <r>
    <n v="418499"/>
    <x v="8"/>
    <x v="1"/>
    <n v="274372750"/>
  </r>
  <r>
    <n v="418499"/>
    <x v="0"/>
    <x v="2"/>
    <n v="0"/>
  </r>
  <r>
    <n v="418499"/>
    <x v="2"/>
    <x v="2"/>
    <n v="0"/>
  </r>
  <r>
    <n v="418499"/>
    <x v="3"/>
    <x v="2"/>
    <n v="0"/>
  </r>
  <r>
    <n v="418499"/>
    <x v="4"/>
    <x v="2"/>
    <n v="276000"/>
  </r>
  <r>
    <n v="418499"/>
    <x v="5"/>
    <x v="2"/>
    <n v="749000"/>
  </r>
  <r>
    <n v="418499"/>
    <x v="6"/>
    <x v="2"/>
    <n v="15838000"/>
  </r>
  <r>
    <n v="418499"/>
    <x v="1"/>
    <x v="2"/>
    <n v="47352500"/>
  </r>
  <r>
    <n v="418499"/>
    <x v="7"/>
    <x v="2"/>
    <n v="311000000"/>
  </r>
  <r>
    <n v="418499"/>
    <x v="8"/>
    <x v="2"/>
    <n v="375215500"/>
  </r>
  <r>
    <n v="418499"/>
    <x v="0"/>
    <x v="3"/>
    <n v="0"/>
  </r>
  <r>
    <n v="418499"/>
    <x v="2"/>
    <x v="3"/>
    <n v="0"/>
  </r>
  <r>
    <n v="418499"/>
    <x v="3"/>
    <x v="3"/>
    <n v="0"/>
  </r>
  <r>
    <n v="418499"/>
    <x v="4"/>
    <x v="3"/>
    <n v="283000"/>
  </r>
  <r>
    <n v="418499"/>
    <x v="5"/>
    <x v="3"/>
    <n v="8551000"/>
  </r>
  <r>
    <n v="418499"/>
    <x v="6"/>
    <x v="3"/>
    <n v="16848000"/>
  </r>
  <r>
    <n v="418499"/>
    <x v="1"/>
    <x v="3"/>
    <n v="167857500"/>
  </r>
  <r>
    <n v="418499"/>
    <x v="7"/>
    <x v="3"/>
    <n v="564000000"/>
  </r>
  <r>
    <n v="418499"/>
    <x v="8"/>
    <x v="3"/>
    <n v="757539500"/>
  </r>
</pivotCacheRecords>
</file>

<file path=xl/pivotCache/pivotCacheRecords67.xml><?xml version="1.0" encoding="utf-8"?>
<pivotCacheRecords xmlns="http://schemas.openxmlformats.org/spreadsheetml/2006/main" xmlns:r="http://schemas.openxmlformats.org/officeDocument/2006/relationships" count="36">
  <r>
    <n v="418500"/>
    <x v="0"/>
    <x v="0"/>
    <n v="0"/>
  </r>
  <r>
    <n v="418500"/>
    <x v="1"/>
    <x v="0"/>
    <n v="0"/>
  </r>
  <r>
    <n v="418500"/>
    <x v="2"/>
    <x v="0"/>
    <n v="0"/>
  </r>
  <r>
    <n v="418500"/>
    <x v="3"/>
    <x v="0"/>
    <n v="0"/>
  </r>
  <r>
    <n v="418500"/>
    <x v="4"/>
    <x v="0"/>
    <n v="0"/>
  </r>
  <r>
    <n v="418500"/>
    <x v="5"/>
    <x v="0"/>
    <n v="1864000"/>
  </r>
  <r>
    <n v="418500"/>
    <x v="6"/>
    <x v="0"/>
    <n v="30000000"/>
  </r>
  <r>
    <n v="418500"/>
    <x v="7"/>
    <x v="0"/>
    <n v="147100000"/>
  </r>
  <r>
    <n v="418500"/>
    <x v="8"/>
    <x v="0"/>
    <n v="178964000"/>
  </r>
  <r>
    <n v="418500"/>
    <x v="0"/>
    <x v="1"/>
    <n v="0"/>
  </r>
  <r>
    <n v="418500"/>
    <x v="1"/>
    <x v="1"/>
    <n v="0"/>
  </r>
  <r>
    <n v="418500"/>
    <x v="2"/>
    <x v="1"/>
    <n v="0"/>
  </r>
  <r>
    <n v="418500"/>
    <x v="4"/>
    <x v="1"/>
    <n v="800000"/>
  </r>
  <r>
    <n v="418500"/>
    <x v="5"/>
    <x v="1"/>
    <n v="8300000"/>
  </r>
  <r>
    <n v="418500"/>
    <x v="6"/>
    <x v="1"/>
    <n v="25900000"/>
  </r>
  <r>
    <n v="418500"/>
    <x v="3"/>
    <x v="1"/>
    <n v="31000000"/>
  </r>
  <r>
    <n v="418500"/>
    <x v="7"/>
    <x v="1"/>
    <n v="311200000"/>
  </r>
  <r>
    <n v="418500"/>
    <x v="8"/>
    <x v="1"/>
    <n v="377200000"/>
  </r>
  <r>
    <n v="418500"/>
    <x v="0"/>
    <x v="2"/>
    <n v="0"/>
  </r>
  <r>
    <n v="418500"/>
    <x v="2"/>
    <x v="2"/>
    <n v="0"/>
  </r>
  <r>
    <n v="418500"/>
    <x v="4"/>
    <x v="2"/>
    <n v="0"/>
  </r>
  <r>
    <n v="418500"/>
    <x v="1"/>
    <x v="2"/>
    <n v="4663000"/>
  </r>
  <r>
    <n v="418500"/>
    <x v="5"/>
    <x v="2"/>
    <n v="6200000"/>
  </r>
  <r>
    <n v="418500"/>
    <x v="7"/>
    <x v="2"/>
    <n v="13200000"/>
  </r>
  <r>
    <n v="418500"/>
    <x v="3"/>
    <x v="2"/>
    <n v="34624000"/>
  </r>
  <r>
    <n v="418500"/>
    <x v="6"/>
    <x v="2"/>
    <n v="64111000"/>
  </r>
  <r>
    <n v="418500"/>
    <x v="8"/>
    <x v="2"/>
    <n v="122798000"/>
  </r>
  <r>
    <n v="418500"/>
    <x v="0"/>
    <x v="3"/>
    <n v="0"/>
  </r>
  <r>
    <n v="418500"/>
    <x v="2"/>
    <x v="3"/>
    <n v="0"/>
  </r>
  <r>
    <n v="418500"/>
    <x v="7"/>
    <x v="3"/>
    <n v="0"/>
  </r>
  <r>
    <n v="418500"/>
    <x v="5"/>
    <x v="3"/>
    <n v="0"/>
  </r>
  <r>
    <n v="418500"/>
    <x v="4"/>
    <x v="3"/>
    <n v="617000"/>
  </r>
  <r>
    <n v="418500"/>
    <x v="6"/>
    <x v="3"/>
    <n v="5922000"/>
  </r>
  <r>
    <n v="418500"/>
    <x v="1"/>
    <x v="3"/>
    <n v="10837000"/>
  </r>
  <r>
    <n v="418500"/>
    <x v="3"/>
    <x v="3"/>
    <n v="68380000"/>
  </r>
  <r>
    <n v="418500"/>
    <x v="8"/>
    <x v="3"/>
    <n v="85756000"/>
  </r>
</pivotCacheRecords>
</file>

<file path=xl/pivotCache/pivotCacheRecords68.xml><?xml version="1.0" encoding="utf-8"?>
<pivotCacheRecords xmlns="http://schemas.openxmlformats.org/spreadsheetml/2006/main" xmlns:r="http://schemas.openxmlformats.org/officeDocument/2006/relationships" count="36">
  <r>
    <n v="418501"/>
    <x v="0"/>
    <x v="0"/>
    <n v="0"/>
  </r>
  <r>
    <n v="418501"/>
    <x v="1"/>
    <x v="0"/>
    <n v="0"/>
  </r>
  <r>
    <n v="418501"/>
    <x v="2"/>
    <x v="0"/>
    <n v="0"/>
  </r>
  <r>
    <n v="418501"/>
    <x v="3"/>
    <x v="0"/>
    <n v="0"/>
  </r>
  <r>
    <n v="418501"/>
    <x v="4"/>
    <x v="0"/>
    <n v="0"/>
  </r>
  <r>
    <n v="418501"/>
    <x v="5"/>
    <x v="0"/>
    <n v="0"/>
  </r>
  <r>
    <n v="418501"/>
    <x v="6"/>
    <x v="0"/>
    <n v="0"/>
  </r>
  <r>
    <n v="418501"/>
    <x v="7"/>
    <x v="0"/>
    <n v="216000000"/>
  </r>
  <r>
    <n v="418501"/>
    <x v="8"/>
    <x v="0"/>
    <n v="216000000"/>
  </r>
  <r>
    <n v="418501"/>
    <x v="0"/>
    <x v="1"/>
    <n v="0"/>
  </r>
  <r>
    <n v="418501"/>
    <x v="1"/>
    <x v="1"/>
    <n v="0"/>
  </r>
  <r>
    <n v="418501"/>
    <x v="3"/>
    <x v="1"/>
    <n v="0"/>
  </r>
  <r>
    <n v="418501"/>
    <x v="4"/>
    <x v="1"/>
    <n v="0"/>
  </r>
  <r>
    <n v="418501"/>
    <x v="5"/>
    <x v="1"/>
    <n v="0"/>
  </r>
  <r>
    <n v="418501"/>
    <x v="6"/>
    <x v="1"/>
    <n v="0"/>
  </r>
  <r>
    <n v="418501"/>
    <x v="2"/>
    <x v="1"/>
    <n v="200000000"/>
  </r>
  <r>
    <n v="418501"/>
    <x v="7"/>
    <x v="1"/>
    <n v="524000000"/>
  </r>
  <r>
    <n v="418501"/>
    <x v="8"/>
    <x v="1"/>
    <n v="724000000"/>
  </r>
  <r>
    <n v="418501"/>
    <x v="0"/>
    <x v="2"/>
    <n v="0"/>
  </r>
  <r>
    <n v="418501"/>
    <x v="1"/>
    <x v="2"/>
    <n v="0"/>
  </r>
  <r>
    <n v="418501"/>
    <x v="2"/>
    <x v="2"/>
    <n v="0"/>
  </r>
  <r>
    <n v="418501"/>
    <x v="3"/>
    <x v="2"/>
    <n v="0"/>
  </r>
  <r>
    <n v="418501"/>
    <x v="4"/>
    <x v="2"/>
    <n v="0"/>
  </r>
  <r>
    <n v="418501"/>
    <x v="5"/>
    <x v="2"/>
    <n v="0"/>
  </r>
  <r>
    <n v="418501"/>
    <x v="6"/>
    <x v="2"/>
    <n v="0"/>
  </r>
  <r>
    <n v="418501"/>
    <x v="7"/>
    <x v="2"/>
    <n v="161500000"/>
  </r>
  <r>
    <n v="418501"/>
    <x v="8"/>
    <x v="2"/>
    <n v="161500000"/>
  </r>
  <r>
    <n v="418501"/>
    <x v="0"/>
    <x v="3"/>
    <n v="0"/>
  </r>
  <r>
    <n v="418501"/>
    <x v="1"/>
    <x v="3"/>
    <n v="0"/>
  </r>
  <r>
    <n v="418501"/>
    <x v="2"/>
    <x v="3"/>
    <n v="0"/>
  </r>
  <r>
    <n v="418501"/>
    <x v="3"/>
    <x v="3"/>
    <n v="0"/>
  </r>
  <r>
    <n v="418501"/>
    <x v="4"/>
    <x v="3"/>
    <n v="0"/>
  </r>
  <r>
    <n v="418501"/>
    <x v="5"/>
    <x v="3"/>
    <n v="0"/>
  </r>
  <r>
    <n v="418501"/>
    <x v="6"/>
    <x v="3"/>
    <n v="0"/>
  </r>
  <r>
    <n v="418501"/>
    <x v="7"/>
    <x v="3"/>
    <n v="4000000"/>
  </r>
  <r>
    <n v="418501"/>
    <x v="8"/>
    <x v="3"/>
    <n v="4000000"/>
  </r>
</pivotCacheRecords>
</file>

<file path=xl/pivotCache/pivotCacheRecords69.xml><?xml version="1.0" encoding="utf-8"?>
<pivotCacheRecords xmlns="http://schemas.openxmlformats.org/spreadsheetml/2006/main" xmlns:r="http://schemas.openxmlformats.org/officeDocument/2006/relationships" count="36">
  <r>
    <n v="418502"/>
    <x v="0"/>
    <x v="0"/>
    <n v="0"/>
  </r>
  <r>
    <n v="418502"/>
    <x v="1"/>
    <x v="0"/>
    <n v="0"/>
  </r>
  <r>
    <n v="418502"/>
    <x v="2"/>
    <x v="0"/>
    <n v="899000"/>
  </r>
  <r>
    <n v="418502"/>
    <x v="3"/>
    <x v="0"/>
    <n v="1082000"/>
  </r>
  <r>
    <n v="418502"/>
    <x v="4"/>
    <x v="0"/>
    <n v="2099000"/>
  </r>
  <r>
    <n v="418502"/>
    <x v="5"/>
    <x v="0"/>
    <n v="2472000"/>
  </r>
  <r>
    <n v="418502"/>
    <x v="6"/>
    <x v="0"/>
    <n v="4924000"/>
  </r>
  <r>
    <n v="418502"/>
    <x v="7"/>
    <x v="0"/>
    <n v="5600000"/>
  </r>
  <r>
    <n v="418502"/>
    <x v="8"/>
    <x v="0"/>
    <n v="17076000"/>
  </r>
  <r>
    <n v="418502"/>
    <x v="0"/>
    <x v="1"/>
    <n v="0"/>
  </r>
  <r>
    <n v="418502"/>
    <x v="3"/>
    <x v="1"/>
    <n v="922000"/>
  </r>
  <r>
    <n v="418502"/>
    <x v="5"/>
    <x v="1"/>
    <n v="1899000"/>
  </r>
  <r>
    <n v="418502"/>
    <x v="2"/>
    <x v="1"/>
    <n v="2278000"/>
  </r>
  <r>
    <n v="418502"/>
    <x v="7"/>
    <x v="1"/>
    <n v="2475000"/>
  </r>
  <r>
    <n v="418502"/>
    <x v="4"/>
    <x v="1"/>
    <n v="3176000"/>
  </r>
  <r>
    <n v="418502"/>
    <x v="1"/>
    <x v="1"/>
    <n v="3563000"/>
  </r>
  <r>
    <n v="418502"/>
    <x v="6"/>
    <x v="1"/>
    <n v="7481000"/>
  </r>
  <r>
    <n v="418502"/>
    <x v="8"/>
    <x v="1"/>
    <n v="21794000"/>
  </r>
  <r>
    <n v="418502"/>
    <x v="0"/>
    <x v="2"/>
    <n v="0"/>
  </r>
  <r>
    <n v="418502"/>
    <x v="3"/>
    <x v="2"/>
    <n v="441000"/>
  </r>
  <r>
    <n v="418502"/>
    <x v="5"/>
    <x v="2"/>
    <n v="1102000"/>
  </r>
  <r>
    <n v="418502"/>
    <x v="7"/>
    <x v="2"/>
    <n v="1325000"/>
  </r>
  <r>
    <n v="418502"/>
    <x v="4"/>
    <x v="2"/>
    <n v="1396000"/>
  </r>
  <r>
    <n v="418502"/>
    <x v="1"/>
    <x v="2"/>
    <n v="1521000"/>
  </r>
  <r>
    <n v="418502"/>
    <x v="2"/>
    <x v="2"/>
    <n v="1758000"/>
  </r>
  <r>
    <n v="418502"/>
    <x v="6"/>
    <x v="2"/>
    <n v="3983000"/>
  </r>
  <r>
    <n v="418502"/>
    <x v="8"/>
    <x v="2"/>
    <n v="11526000"/>
  </r>
  <r>
    <n v="418502"/>
    <x v="0"/>
    <x v="3"/>
    <n v="0"/>
  </r>
  <r>
    <n v="418502"/>
    <x v="6"/>
    <x v="3"/>
    <n v="0"/>
  </r>
  <r>
    <n v="418502"/>
    <x v="7"/>
    <x v="3"/>
    <n v="0"/>
  </r>
  <r>
    <n v="418502"/>
    <x v="1"/>
    <x v="3"/>
    <n v="0"/>
  </r>
  <r>
    <n v="418502"/>
    <x v="4"/>
    <x v="3"/>
    <n v="0"/>
  </r>
  <r>
    <n v="418502"/>
    <x v="2"/>
    <x v="3"/>
    <n v="0"/>
  </r>
  <r>
    <n v="418502"/>
    <x v="8"/>
    <x v="3"/>
    <n v="0"/>
  </r>
  <r>
    <n v="418502"/>
    <x v="5"/>
    <x v="3"/>
    <n v="0"/>
  </r>
  <r>
    <n v="418502"/>
    <x v="3"/>
    <x v="3"/>
    <n v="0"/>
  </r>
</pivotCacheRecords>
</file>

<file path=xl/pivotCache/pivotCacheRecords70.xml><?xml version="1.0" encoding="utf-8"?>
<pivotCacheRecords xmlns="http://schemas.openxmlformats.org/spreadsheetml/2006/main" xmlns:r="http://schemas.openxmlformats.org/officeDocument/2006/relationships" count="36">
  <r>
    <n v="418503"/>
    <x v="0"/>
    <x v="0"/>
    <n v="0"/>
  </r>
  <r>
    <n v="418503"/>
    <x v="1"/>
    <x v="0"/>
    <n v="0"/>
  </r>
  <r>
    <n v="418503"/>
    <x v="2"/>
    <x v="0"/>
    <n v="0"/>
  </r>
  <r>
    <n v="418503"/>
    <x v="3"/>
    <x v="0"/>
    <n v="0"/>
  </r>
  <r>
    <n v="418503"/>
    <x v="4"/>
    <x v="0"/>
    <n v="0"/>
  </r>
  <r>
    <n v="418503"/>
    <x v="5"/>
    <x v="0"/>
    <n v="0"/>
  </r>
  <r>
    <n v="418503"/>
    <x v="6"/>
    <x v="0"/>
    <n v="2500000"/>
  </r>
  <r>
    <n v="418503"/>
    <x v="7"/>
    <x v="0"/>
    <n v="3500000"/>
  </r>
  <r>
    <n v="418503"/>
    <x v="8"/>
    <x v="0"/>
    <n v="6000000"/>
  </r>
  <r>
    <n v="418503"/>
    <x v="0"/>
    <x v="1"/>
    <n v="0"/>
  </r>
  <r>
    <n v="418503"/>
    <x v="1"/>
    <x v="1"/>
    <n v="0"/>
  </r>
  <r>
    <n v="418503"/>
    <x v="2"/>
    <x v="1"/>
    <n v="0"/>
  </r>
  <r>
    <n v="418503"/>
    <x v="4"/>
    <x v="1"/>
    <n v="0"/>
  </r>
  <r>
    <n v="418503"/>
    <x v="5"/>
    <x v="1"/>
    <n v="0"/>
  </r>
  <r>
    <n v="418503"/>
    <x v="3"/>
    <x v="1"/>
    <n v="3000000"/>
  </r>
  <r>
    <n v="418503"/>
    <x v="7"/>
    <x v="1"/>
    <n v="6500000"/>
  </r>
  <r>
    <n v="418503"/>
    <x v="6"/>
    <x v="1"/>
    <n v="8000000"/>
  </r>
  <r>
    <n v="418503"/>
    <x v="8"/>
    <x v="1"/>
    <n v="17500000"/>
  </r>
  <r>
    <n v="418503"/>
    <x v="0"/>
    <x v="2"/>
    <n v="0"/>
  </r>
  <r>
    <n v="418503"/>
    <x v="1"/>
    <x v="2"/>
    <n v="0"/>
  </r>
  <r>
    <n v="418503"/>
    <x v="2"/>
    <x v="2"/>
    <n v="0"/>
  </r>
  <r>
    <n v="418503"/>
    <x v="3"/>
    <x v="2"/>
    <n v="0"/>
  </r>
  <r>
    <n v="418503"/>
    <x v="4"/>
    <x v="2"/>
    <n v="0"/>
  </r>
  <r>
    <n v="418503"/>
    <x v="5"/>
    <x v="2"/>
    <n v="0"/>
  </r>
  <r>
    <n v="418503"/>
    <x v="7"/>
    <x v="2"/>
    <n v="0"/>
  </r>
  <r>
    <n v="418503"/>
    <x v="6"/>
    <x v="2"/>
    <n v="2000000"/>
  </r>
  <r>
    <n v="418503"/>
    <x v="8"/>
    <x v="2"/>
    <n v="2000000"/>
  </r>
  <r>
    <n v="418503"/>
    <x v="0"/>
    <x v="3"/>
    <n v="0"/>
  </r>
  <r>
    <n v="418503"/>
    <x v="1"/>
    <x v="3"/>
    <n v="0"/>
  </r>
  <r>
    <n v="418503"/>
    <x v="2"/>
    <x v="3"/>
    <n v="0"/>
  </r>
  <r>
    <n v="418503"/>
    <x v="3"/>
    <x v="3"/>
    <n v="0"/>
  </r>
  <r>
    <n v="418503"/>
    <x v="4"/>
    <x v="3"/>
    <n v="0"/>
  </r>
  <r>
    <n v="418503"/>
    <x v="6"/>
    <x v="3"/>
    <n v="0"/>
  </r>
  <r>
    <n v="418503"/>
    <x v="8"/>
    <x v="3"/>
    <n v="0"/>
  </r>
  <r>
    <n v="418503"/>
    <x v="5"/>
    <x v="3"/>
    <n v="0"/>
  </r>
  <r>
    <n v="418503"/>
    <x v="7"/>
    <x v="3"/>
    <n v="0"/>
  </r>
</pivotCacheRecords>
</file>

<file path=xl/pivotCache/pivotCacheRecords71.xml><?xml version="1.0" encoding="utf-8"?>
<pivotCacheRecords xmlns="http://schemas.openxmlformats.org/spreadsheetml/2006/main" xmlns:r="http://schemas.openxmlformats.org/officeDocument/2006/relationships" count="36">
  <r>
    <n v="418504"/>
    <x v="0"/>
    <x v="0"/>
    <n v="0"/>
  </r>
  <r>
    <n v="418504"/>
    <x v="1"/>
    <x v="0"/>
    <n v="0"/>
  </r>
  <r>
    <n v="418504"/>
    <x v="2"/>
    <x v="0"/>
    <n v="0"/>
  </r>
  <r>
    <n v="418504"/>
    <x v="3"/>
    <x v="0"/>
    <n v="0"/>
  </r>
  <r>
    <n v="418504"/>
    <x v="4"/>
    <x v="0"/>
    <n v="0"/>
  </r>
  <r>
    <n v="418504"/>
    <x v="5"/>
    <x v="0"/>
    <n v="0"/>
  </r>
  <r>
    <n v="418504"/>
    <x v="6"/>
    <x v="0"/>
    <n v="1400000"/>
  </r>
  <r>
    <n v="418504"/>
    <x v="7"/>
    <x v="0"/>
    <n v="10000000"/>
  </r>
  <r>
    <n v="418504"/>
    <x v="8"/>
    <x v="0"/>
    <n v="11400000"/>
  </r>
  <r>
    <n v="418504"/>
    <x v="0"/>
    <x v="1"/>
    <n v="0"/>
  </r>
  <r>
    <n v="418504"/>
    <x v="6"/>
    <x v="1"/>
    <n v="0"/>
  </r>
  <r>
    <n v="418504"/>
    <x v="1"/>
    <x v="1"/>
    <n v="0"/>
  </r>
  <r>
    <n v="418504"/>
    <x v="2"/>
    <x v="1"/>
    <n v="0"/>
  </r>
  <r>
    <n v="418504"/>
    <x v="3"/>
    <x v="1"/>
    <n v="0"/>
  </r>
  <r>
    <n v="418504"/>
    <x v="4"/>
    <x v="1"/>
    <n v="0"/>
  </r>
  <r>
    <n v="418504"/>
    <x v="5"/>
    <x v="1"/>
    <n v="0"/>
  </r>
  <r>
    <n v="418504"/>
    <x v="7"/>
    <x v="1"/>
    <n v="52000000"/>
  </r>
  <r>
    <n v="418504"/>
    <x v="8"/>
    <x v="1"/>
    <n v="52000000"/>
  </r>
  <r>
    <n v="418504"/>
    <x v="0"/>
    <x v="2"/>
    <n v="0"/>
  </r>
  <r>
    <n v="418504"/>
    <x v="6"/>
    <x v="2"/>
    <n v="0"/>
  </r>
  <r>
    <n v="418504"/>
    <x v="2"/>
    <x v="2"/>
    <n v="0"/>
  </r>
  <r>
    <n v="418504"/>
    <x v="4"/>
    <x v="2"/>
    <n v="0"/>
  </r>
  <r>
    <n v="418504"/>
    <x v="3"/>
    <x v="2"/>
    <n v="275000"/>
  </r>
  <r>
    <n v="418504"/>
    <x v="1"/>
    <x v="2"/>
    <n v="600000"/>
  </r>
  <r>
    <n v="418504"/>
    <x v="5"/>
    <x v="2"/>
    <n v="14220000"/>
  </r>
  <r>
    <n v="418504"/>
    <x v="7"/>
    <x v="2"/>
    <n v="37000000"/>
  </r>
  <r>
    <n v="418504"/>
    <x v="8"/>
    <x v="2"/>
    <n v="52095000"/>
  </r>
  <r>
    <n v="418504"/>
    <x v="0"/>
    <x v="3"/>
    <n v="0"/>
  </r>
  <r>
    <n v="418504"/>
    <x v="6"/>
    <x v="3"/>
    <n v="0"/>
  </r>
  <r>
    <n v="418504"/>
    <x v="1"/>
    <x v="3"/>
    <n v="0"/>
  </r>
  <r>
    <n v="418504"/>
    <x v="7"/>
    <x v="3"/>
    <n v="0"/>
  </r>
  <r>
    <n v="418504"/>
    <x v="2"/>
    <x v="3"/>
    <n v="0"/>
  </r>
  <r>
    <n v="418504"/>
    <x v="3"/>
    <x v="3"/>
    <n v="0"/>
  </r>
  <r>
    <n v="418504"/>
    <x v="8"/>
    <x v="3"/>
    <n v="0"/>
  </r>
  <r>
    <n v="418504"/>
    <x v="4"/>
    <x v="3"/>
    <n v="0"/>
  </r>
  <r>
    <n v="418504"/>
    <x v="5"/>
    <x v="3"/>
    <n v="0"/>
  </r>
</pivotCacheRecords>
</file>

<file path=xl/pivotCache/pivotCacheRecords72.xml><?xml version="1.0" encoding="utf-8"?>
<pivotCacheRecords xmlns="http://schemas.openxmlformats.org/spreadsheetml/2006/main" xmlns:r="http://schemas.openxmlformats.org/officeDocument/2006/relationships" count="36">
  <r>
    <n v="418505"/>
    <x v="0"/>
    <x v="0"/>
    <n v="142000"/>
  </r>
  <r>
    <n v="418505"/>
    <x v="1"/>
    <x v="0"/>
    <n v="338000"/>
  </r>
  <r>
    <n v="418505"/>
    <x v="2"/>
    <x v="0"/>
    <n v="356000"/>
  </r>
  <r>
    <n v="418505"/>
    <x v="3"/>
    <x v="0"/>
    <n v="813000"/>
  </r>
  <r>
    <n v="418505"/>
    <x v="4"/>
    <x v="0"/>
    <n v="1352000"/>
  </r>
  <r>
    <n v="418505"/>
    <x v="5"/>
    <x v="0"/>
    <n v="1505000"/>
  </r>
  <r>
    <n v="418505"/>
    <x v="6"/>
    <x v="0"/>
    <n v="1735000"/>
  </r>
  <r>
    <n v="418505"/>
    <x v="7"/>
    <x v="0"/>
    <n v="1876000"/>
  </r>
  <r>
    <n v="418505"/>
    <x v="8"/>
    <x v="0"/>
    <n v="8117000"/>
  </r>
  <r>
    <n v="418505"/>
    <x v="0"/>
    <x v="1"/>
    <n v="295000"/>
  </r>
  <r>
    <n v="418505"/>
    <x v="4"/>
    <x v="1"/>
    <n v="764000"/>
  </r>
  <r>
    <n v="418505"/>
    <x v="5"/>
    <x v="1"/>
    <n v="863000"/>
  </r>
  <r>
    <n v="418505"/>
    <x v="7"/>
    <x v="1"/>
    <n v="900000"/>
  </r>
  <r>
    <n v="418505"/>
    <x v="2"/>
    <x v="1"/>
    <n v="1003000"/>
  </r>
  <r>
    <n v="418505"/>
    <x v="1"/>
    <x v="1"/>
    <n v="1063000"/>
  </r>
  <r>
    <n v="418505"/>
    <x v="6"/>
    <x v="1"/>
    <n v="1689000"/>
  </r>
  <r>
    <n v="418505"/>
    <x v="3"/>
    <x v="1"/>
    <n v="2438000"/>
  </r>
  <r>
    <n v="418505"/>
    <x v="8"/>
    <x v="1"/>
    <n v="9015000"/>
  </r>
  <r>
    <n v="418505"/>
    <x v="0"/>
    <x v="2"/>
    <n v="0"/>
  </r>
  <r>
    <n v="418505"/>
    <x v="3"/>
    <x v="2"/>
    <n v="0"/>
  </r>
  <r>
    <n v="418505"/>
    <x v="5"/>
    <x v="2"/>
    <n v="0"/>
  </r>
  <r>
    <n v="418505"/>
    <x v="6"/>
    <x v="2"/>
    <n v="137000"/>
  </r>
  <r>
    <n v="418505"/>
    <x v="1"/>
    <x v="2"/>
    <n v="150000"/>
  </r>
  <r>
    <n v="418505"/>
    <x v="2"/>
    <x v="2"/>
    <n v="157000"/>
  </r>
  <r>
    <n v="418505"/>
    <x v="7"/>
    <x v="2"/>
    <n v="208000"/>
  </r>
  <r>
    <n v="418505"/>
    <x v="4"/>
    <x v="2"/>
    <n v="1225000"/>
  </r>
  <r>
    <n v="418505"/>
    <x v="8"/>
    <x v="2"/>
    <n v="1877000"/>
  </r>
  <r>
    <n v="418505"/>
    <x v="0"/>
    <x v="3"/>
    <n v="0"/>
  </r>
  <r>
    <n v="418505"/>
    <x v="3"/>
    <x v="3"/>
    <n v="0"/>
  </r>
  <r>
    <n v="418505"/>
    <x v="1"/>
    <x v="3"/>
    <n v="0"/>
  </r>
  <r>
    <n v="418505"/>
    <x v="7"/>
    <x v="3"/>
    <n v="0"/>
  </r>
  <r>
    <n v="418505"/>
    <x v="6"/>
    <x v="3"/>
    <n v="0"/>
  </r>
  <r>
    <n v="418505"/>
    <x v="2"/>
    <x v="3"/>
    <n v="0"/>
  </r>
  <r>
    <n v="418505"/>
    <x v="8"/>
    <x v="3"/>
    <n v="0"/>
  </r>
  <r>
    <n v="418505"/>
    <x v="5"/>
    <x v="3"/>
    <n v="0"/>
  </r>
  <r>
    <n v="418505"/>
    <x v="4"/>
    <x v="3"/>
    <n v="0"/>
  </r>
</pivotCacheRecords>
</file>

<file path=xl/pivotCache/pivotCacheRecords73.xml><?xml version="1.0" encoding="utf-8"?>
<pivotCacheRecords xmlns="http://schemas.openxmlformats.org/spreadsheetml/2006/main" xmlns:r="http://schemas.openxmlformats.org/officeDocument/2006/relationships" count="36">
  <r>
    <n v="418506"/>
    <x v="0"/>
    <x v="0"/>
    <n v="0"/>
  </r>
  <r>
    <n v="418506"/>
    <x v="1"/>
    <x v="0"/>
    <n v="0"/>
  </r>
  <r>
    <n v="418506"/>
    <x v="2"/>
    <x v="0"/>
    <n v="0"/>
  </r>
  <r>
    <n v="418506"/>
    <x v="3"/>
    <x v="0"/>
    <n v="0"/>
  </r>
  <r>
    <n v="418506"/>
    <x v="4"/>
    <x v="0"/>
    <n v="0"/>
  </r>
  <r>
    <n v="418506"/>
    <x v="5"/>
    <x v="0"/>
    <n v="0"/>
  </r>
  <r>
    <n v="418506"/>
    <x v="6"/>
    <x v="0"/>
    <n v="0"/>
  </r>
  <r>
    <n v="418506"/>
    <x v="7"/>
    <x v="0"/>
    <n v="0"/>
  </r>
  <r>
    <n v="418506"/>
    <x v="8"/>
    <x v="0"/>
    <n v="0"/>
  </r>
  <r>
    <n v="418506"/>
    <x v="0"/>
    <x v="1"/>
    <n v="0"/>
  </r>
  <r>
    <n v="418506"/>
    <x v="1"/>
    <x v="1"/>
    <n v="0"/>
  </r>
  <r>
    <n v="418506"/>
    <x v="2"/>
    <x v="1"/>
    <n v="0"/>
  </r>
  <r>
    <n v="418506"/>
    <x v="3"/>
    <x v="1"/>
    <n v="0"/>
  </r>
  <r>
    <n v="418506"/>
    <x v="5"/>
    <x v="1"/>
    <n v="0"/>
  </r>
  <r>
    <n v="418506"/>
    <x v="7"/>
    <x v="1"/>
    <n v="0"/>
  </r>
  <r>
    <n v="418506"/>
    <x v="8"/>
    <x v="1"/>
    <n v="0"/>
  </r>
  <r>
    <n v="418506"/>
    <x v="4"/>
    <x v="1"/>
    <n v="30000000"/>
  </r>
  <r>
    <n v="418506"/>
    <x v="6"/>
    <x v="1"/>
    <n v="30000000"/>
  </r>
  <r>
    <n v="418506"/>
    <x v="0"/>
    <x v="2"/>
    <n v="0"/>
  </r>
  <r>
    <n v="418506"/>
    <x v="1"/>
    <x v="2"/>
    <n v="0"/>
  </r>
  <r>
    <n v="418506"/>
    <x v="2"/>
    <x v="2"/>
    <n v="0"/>
  </r>
  <r>
    <n v="418506"/>
    <x v="3"/>
    <x v="2"/>
    <n v="0"/>
  </r>
  <r>
    <n v="418506"/>
    <x v="4"/>
    <x v="2"/>
    <n v="0"/>
  </r>
  <r>
    <n v="418506"/>
    <x v="5"/>
    <x v="2"/>
    <n v="0"/>
  </r>
  <r>
    <n v="418506"/>
    <x v="6"/>
    <x v="2"/>
    <n v="0"/>
  </r>
  <r>
    <n v="418506"/>
    <x v="7"/>
    <x v="2"/>
    <n v="0"/>
  </r>
  <r>
    <n v="418506"/>
    <x v="8"/>
    <x v="2"/>
    <n v="0"/>
  </r>
  <r>
    <n v="418506"/>
    <x v="0"/>
    <x v="3"/>
    <n v="0"/>
  </r>
  <r>
    <n v="418506"/>
    <x v="1"/>
    <x v="3"/>
    <n v="0"/>
  </r>
  <r>
    <n v="418506"/>
    <x v="2"/>
    <x v="3"/>
    <n v="0"/>
  </r>
  <r>
    <n v="418506"/>
    <x v="3"/>
    <x v="3"/>
    <n v="0"/>
  </r>
  <r>
    <n v="418506"/>
    <x v="4"/>
    <x v="3"/>
    <n v="0"/>
  </r>
  <r>
    <n v="418506"/>
    <x v="5"/>
    <x v="3"/>
    <n v="0"/>
  </r>
  <r>
    <n v="418506"/>
    <x v="6"/>
    <x v="3"/>
    <n v="0"/>
  </r>
  <r>
    <n v="418506"/>
    <x v="7"/>
    <x v="3"/>
    <n v="0"/>
  </r>
  <r>
    <n v="418506"/>
    <x v="8"/>
    <x v="3"/>
    <n v="0"/>
  </r>
</pivotCacheRecords>
</file>

<file path=xl/pivotCache/pivotCacheRecords74.xml><?xml version="1.0" encoding="utf-8"?>
<pivotCacheRecords xmlns="http://schemas.openxmlformats.org/spreadsheetml/2006/main" xmlns:r="http://schemas.openxmlformats.org/officeDocument/2006/relationships" count="36">
  <r>
    <n v="418507"/>
    <x v="0"/>
    <x v="0"/>
    <n v="0"/>
  </r>
  <r>
    <n v="418507"/>
    <x v="1"/>
    <x v="0"/>
    <n v="0"/>
  </r>
  <r>
    <n v="418507"/>
    <x v="2"/>
    <x v="0"/>
    <n v="0"/>
  </r>
  <r>
    <n v="418507"/>
    <x v="3"/>
    <x v="0"/>
    <n v="0"/>
  </r>
  <r>
    <n v="418507"/>
    <x v="4"/>
    <x v="0"/>
    <n v="0"/>
  </r>
  <r>
    <n v="418507"/>
    <x v="5"/>
    <x v="0"/>
    <n v="0"/>
  </r>
  <r>
    <n v="418507"/>
    <x v="6"/>
    <x v="0"/>
    <n v="0"/>
  </r>
  <r>
    <n v="418507"/>
    <x v="7"/>
    <x v="0"/>
    <n v="0"/>
  </r>
  <r>
    <n v="418507"/>
    <x v="8"/>
    <x v="0"/>
    <n v="0"/>
  </r>
  <r>
    <n v="418507"/>
    <x v="0"/>
    <x v="1"/>
    <n v="0"/>
  </r>
  <r>
    <n v="418507"/>
    <x v="2"/>
    <x v="1"/>
    <n v="0"/>
  </r>
  <r>
    <n v="418507"/>
    <x v="3"/>
    <x v="1"/>
    <n v="0"/>
  </r>
  <r>
    <n v="418507"/>
    <x v="4"/>
    <x v="1"/>
    <n v="0"/>
  </r>
  <r>
    <n v="418507"/>
    <x v="5"/>
    <x v="1"/>
    <n v="0"/>
  </r>
  <r>
    <n v="418507"/>
    <x v="8"/>
    <x v="1"/>
    <n v="0"/>
  </r>
  <r>
    <n v="418507"/>
    <x v="7"/>
    <x v="1"/>
    <n v="1200000"/>
  </r>
  <r>
    <n v="418507"/>
    <x v="1"/>
    <x v="1"/>
    <n v="4350000"/>
  </r>
  <r>
    <n v="418507"/>
    <x v="6"/>
    <x v="1"/>
    <n v="5550000"/>
  </r>
  <r>
    <n v="418507"/>
    <x v="0"/>
    <x v="2"/>
    <n v="0"/>
  </r>
  <r>
    <n v="418507"/>
    <x v="2"/>
    <x v="2"/>
    <n v="0"/>
  </r>
  <r>
    <n v="418507"/>
    <x v="3"/>
    <x v="2"/>
    <n v="0"/>
  </r>
  <r>
    <n v="418507"/>
    <x v="4"/>
    <x v="2"/>
    <n v="0"/>
  </r>
  <r>
    <n v="418507"/>
    <x v="5"/>
    <x v="2"/>
    <n v="0"/>
  </r>
  <r>
    <n v="418507"/>
    <x v="8"/>
    <x v="2"/>
    <n v="0"/>
  </r>
  <r>
    <n v="418507"/>
    <x v="1"/>
    <x v="2"/>
    <n v="1150000"/>
  </r>
  <r>
    <n v="418507"/>
    <x v="7"/>
    <x v="2"/>
    <n v="1500000"/>
  </r>
  <r>
    <n v="418507"/>
    <x v="6"/>
    <x v="2"/>
    <n v="2650000"/>
  </r>
  <r>
    <n v="418507"/>
    <x v="0"/>
    <x v="3"/>
    <n v="0"/>
  </r>
  <r>
    <n v="418507"/>
    <x v="2"/>
    <x v="3"/>
    <n v="0"/>
  </r>
  <r>
    <n v="418507"/>
    <x v="4"/>
    <x v="3"/>
    <n v="0"/>
  </r>
  <r>
    <n v="418507"/>
    <x v="5"/>
    <x v="3"/>
    <n v="0"/>
  </r>
  <r>
    <n v="418507"/>
    <x v="8"/>
    <x v="3"/>
    <n v="0"/>
  </r>
  <r>
    <n v="418507"/>
    <x v="1"/>
    <x v="3"/>
    <n v="2800000"/>
  </r>
  <r>
    <n v="418507"/>
    <x v="3"/>
    <x v="3"/>
    <n v="8000000"/>
  </r>
  <r>
    <n v="418507"/>
    <x v="7"/>
    <x v="3"/>
    <n v="9800000"/>
  </r>
  <r>
    <n v="418507"/>
    <x v="6"/>
    <x v="3"/>
    <n v="20600000"/>
  </r>
</pivotCacheRecords>
</file>

<file path=xl/pivotCache/pivotCacheRecords75.xml><?xml version="1.0" encoding="utf-8"?>
<pivotCacheRecords xmlns="http://schemas.openxmlformats.org/spreadsheetml/2006/main" xmlns:r="http://schemas.openxmlformats.org/officeDocument/2006/relationships" count="36">
  <r>
    <n v="418508"/>
    <x v="0"/>
    <x v="0"/>
    <n v="0"/>
  </r>
  <r>
    <n v="418508"/>
    <x v="1"/>
    <x v="0"/>
    <n v="0"/>
  </r>
  <r>
    <n v="418508"/>
    <x v="2"/>
    <x v="0"/>
    <n v="0"/>
  </r>
  <r>
    <n v="418508"/>
    <x v="3"/>
    <x v="0"/>
    <n v="0"/>
  </r>
  <r>
    <n v="418508"/>
    <x v="4"/>
    <x v="0"/>
    <n v="0"/>
  </r>
  <r>
    <n v="418508"/>
    <x v="5"/>
    <x v="0"/>
    <n v="0"/>
  </r>
  <r>
    <n v="418508"/>
    <x v="6"/>
    <x v="0"/>
    <n v="0"/>
  </r>
  <r>
    <n v="418508"/>
    <x v="7"/>
    <x v="0"/>
    <n v="0"/>
  </r>
  <r>
    <n v="418508"/>
    <x v="8"/>
    <x v="0"/>
    <n v="0"/>
  </r>
  <r>
    <n v="418508"/>
    <x v="0"/>
    <x v="1"/>
    <n v="0"/>
  </r>
  <r>
    <n v="418508"/>
    <x v="1"/>
    <x v="1"/>
    <n v="0"/>
  </r>
  <r>
    <n v="418508"/>
    <x v="2"/>
    <x v="1"/>
    <n v="0"/>
  </r>
  <r>
    <n v="418508"/>
    <x v="3"/>
    <x v="1"/>
    <n v="0"/>
  </r>
  <r>
    <n v="418508"/>
    <x v="4"/>
    <x v="1"/>
    <n v="0"/>
  </r>
  <r>
    <n v="418508"/>
    <x v="5"/>
    <x v="1"/>
    <n v="0"/>
  </r>
  <r>
    <n v="418508"/>
    <x v="6"/>
    <x v="1"/>
    <n v="0"/>
  </r>
  <r>
    <n v="418508"/>
    <x v="7"/>
    <x v="1"/>
    <n v="0"/>
  </r>
  <r>
    <n v="418508"/>
    <x v="8"/>
    <x v="1"/>
    <n v="0"/>
  </r>
  <r>
    <n v="418508"/>
    <x v="1"/>
    <x v="2"/>
    <n v="0"/>
  </r>
  <r>
    <n v="418508"/>
    <x v="2"/>
    <x v="2"/>
    <n v="0"/>
  </r>
  <r>
    <n v="418508"/>
    <x v="3"/>
    <x v="2"/>
    <n v="0"/>
  </r>
  <r>
    <n v="418508"/>
    <x v="4"/>
    <x v="2"/>
    <n v="0"/>
  </r>
  <r>
    <n v="418508"/>
    <x v="5"/>
    <x v="2"/>
    <n v="110000"/>
  </r>
  <r>
    <n v="418508"/>
    <x v="0"/>
    <x v="2"/>
    <n v="250000"/>
  </r>
  <r>
    <n v="418508"/>
    <x v="7"/>
    <x v="2"/>
    <n v="700000"/>
  </r>
  <r>
    <n v="418508"/>
    <x v="8"/>
    <x v="2"/>
    <n v="1000000"/>
  </r>
  <r>
    <n v="418508"/>
    <x v="6"/>
    <x v="2"/>
    <n v="2060000"/>
  </r>
  <r>
    <n v="418508"/>
    <x v="1"/>
    <x v="3"/>
    <n v="0"/>
  </r>
  <r>
    <n v="418508"/>
    <x v="2"/>
    <x v="3"/>
    <n v="0"/>
  </r>
  <r>
    <n v="418508"/>
    <x v="3"/>
    <x v="3"/>
    <n v="0"/>
  </r>
  <r>
    <n v="418508"/>
    <x v="5"/>
    <x v="3"/>
    <n v="0"/>
  </r>
  <r>
    <n v="418508"/>
    <x v="0"/>
    <x v="3"/>
    <n v="220000"/>
  </r>
  <r>
    <n v="418508"/>
    <x v="7"/>
    <x v="3"/>
    <n v="900000"/>
  </r>
  <r>
    <n v="418508"/>
    <x v="4"/>
    <x v="3"/>
    <n v="1000000"/>
  </r>
  <r>
    <n v="418508"/>
    <x v="8"/>
    <x v="3"/>
    <n v="2750000"/>
  </r>
  <r>
    <n v="418508"/>
    <x v="6"/>
    <x v="3"/>
    <n v="4870000"/>
  </r>
</pivotCacheRecords>
</file>

<file path=xl/pivotCache/pivotCacheRecords76.xml><?xml version="1.0" encoding="utf-8"?>
<pivotCacheRecords xmlns="http://schemas.openxmlformats.org/spreadsheetml/2006/main" xmlns:r="http://schemas.openxmlformats.org/officeDocument/2006/relationships" count="36">
  <r>
    <n v="418509"/>
    <x v="0"/>
    <x v="0"/>
    <n v="0"/>
  </r>
  <r>
    <n v="418509"/>
    <x v="1"/>
    <x v="0"/>
    <n v="0"/>
  </r>
  <r>
    <n v="418509"/>
    <x v="2"/>
    <x v="0"/>
    <n v="0"/>
  </r>
  <r>
    <n v="418509"/>
    <x v="3"/>
    <x v="0"/>
    <n v="0"/>
  </r>
  <r>
    <n v="418509"/>
    <x v="4"/>
    <x v="0"/>
    <n v="0"/>
  </r>
  <r>
    <n v="418509"/>
    <x v="5"/>
    <x v="0"/>
    <n v="0"/>
  </r>
  <r>
    <n v="418509"/>
    <x v="6"/>
    <x v="0"/>
    <n v="0"/>
  </r>
  <r>
    <n v="418509"/>
    <x v="7"/>
    <x v="0"/>
    <n v="0"/>
  </r>
  <r>
    <n v="418509"/>
    <x v="8"/>
    <x v="0"/>
    <n v="0"/>
  </r>
  <r>
    <n v="418509"/>
    <x v="0"/>
    <x v="1"/>
    <n v="0"/>
  </r>
  <r>
    <n v="418509"/>
    <x v="2"/>
    <x v="1"/>
    <n v="0"/>
  </r>
  <r>
    <n v="418509"/>
    <x v="3"/>
    <x v="1"/>
    <n v="0"/>
  </r>
  <r>
    <n v="418509"/>
    <x v="4"/>
    <x v="1"/>
    <n v="0"/>
  </r>
  <r>
    <n v="418509"/>
    <x v="5"/>
    <x v="1"/>
    <n v="0"/>
  </r>
  <r>
    <n v="418509"/>
    <x v="7"/>
    <x v="1"/>
    <n v="0"/>
  </r>
  <r>
    <n v="418509"/>
    <x v="8"/>
    <x v="1"/>
    <n v="0"/>
  </r>
  <r>
    <n v="418509"/>
    <x v="1"/>
    <x v="1"/>
    <n v="50000000"/>
  </r>
  <r>
    <n v="418509"/>
    <x v="6"/>
    <x v="1"/>
    <n v="50000000"/>
  </r>
  <r>
    <n v="418509"/>
    <x v="0"/>
    <x v="2"/>
    <n v="0"/>
  </r>
  <r>
    <n v="418509"/>
    <x v="1"/>
    <x v="2"/>
    <n v="0"/>
  </r>
  <r>
    <n v="418509"/>
    <x v="2"/>
    <x v="2"/>
    <n v="0"/>
  </r>
  <r>
    <n v="418509"/>
    <x v="3"/>
    <x v="2"/>
    <n v="0"/>
  </r>
  <r>
    <n v="418509"/>
    <x v="4"/>
    <x v="2"/>
    <n v="0"/>
  </r>
  <r>
    <n v="418509"/>
    <x v="5"/>
    <x v="2"/>
    <n v="0"/>
  </r>
  <r>
    <n v="418509"/>
    <x v="6"/>
    <x v="2"/>
    <n v="0"/>
  </r>
  <r>
    <n v="418509"/>
    <x v="7"/>
    <x v="2"/>
    <n v="0"/>
  </r>
  <r>
    <n v="418509"/>
    <x v="8"/>
    <x v="2"/>
    <n v="0"/>
  </r>
  <r>
    <n v="418509"/>
    <x v="0"/>
    <x v="3"/>
    <n v="0"/>
  </r>
  <r>
    <n v="418509"/>
    <x v="1"/>
    <x v="3"/>
    <n v="0"/>
  </r>
  <r>
    <n v="418509"/>
    <x v="2"/>
    <x v="3"/>
    <n v="0"/>
  </r>
  <r>
    <n v="418509"/>
    <x v="3"/>
    <x v="3"/>
    <n v="0"/>
  </r>
  <r>
    <n v="418509"/>
    <x v="4"/>
    <x v="3"/>
    <n v="0"/>
  </r>
  <r>
    <n v="418509"/>
    <x v="5"/>
    <x v="3"/>
    <n v="0"/>
  </r>
  <r>
    <n v="418509"/>
    <x v="6"/>
    <x v="3"/>
    <n v="0"/>
  </r>
  <r>
    <n v="418509"/>
    <x v="7"/>
    <x v="3"/>
    <n v="0"/>
  </r>
  <r>
    <n v="418509"/>
    <x v="8"/>
    <x v="3"/>
    <n v="0"/>
  </r>
</pivotCacheRecords>
</file>

<file path=xl/pivotCache/pivotCacheRecords77.xml><?xml version="1.0" encoding="utf-8"?>
<pivotCacheRecords xmlns="http://schemas.openxmlformats.org/spreadsheetml/2006/main" xmlns:r="http://schemas.openxmlformats.org/officeDocument/2006/relationships" count="36">
  <r>
    <n v="418510"/>
    <x v="0"/>
    <x v="0"/>
    <n v="0"/>
  </r>
  <r>
    <n v="418510"/>
    <x v="1"/>
    <x v="0"/>
    <n v="0"/>
  </r>
  <r>
    <n v="418510"/>
    <x v="2"/>
    <x v="0"/>
    <n v="0"/>
  </r>
  <r>
    <n v="418510"/>
    <x v="3"/>
    <x v="0"/>
    <n v="0"/>
  </r>
  <r>
    <n v="418510"/>
    <x v="4"/>
    <x v="0"/>
    <n v="0"/>
  </r>
  <r>
    <n v="418510"/>
    <x v="5"/>
    <x v="0"/>
    <n v="0"/>
  </r>
  <r>
    <n v="418510"/>
    <x v="6"/>
    <x v="0"/>
    <n v="0"/>
  </r>
  <r>
    <n v="418510"/>
    <x v="7"/>
    <x v="0"/>
    <n v="0"/>
  </r>
  <r>
    <n v="418510"/>
    <x v="8"/>
    <x v="0"/>
    <n v="0"/>
  </r>
  <r>
    <n v="418510"/>
    <x v="0"/>
    <x v="1"/>
    <n v="0"/>
  </r>
  <r>
    <n v="418510"/>
    <x v="2"/>
    <x v="1"/>
    <n v="0"/>
  </r>
  <r>
    <n v="418510"/>
    <x v="5"/>
    <x v="1"/>
    <n v="0"/>
  </r>
  <r>
    <n v="418510"/>
    <x v="7"/>
    <x v="1"/>
    <n v="0"/>
  </r>
  <r>
    <n v="418510"/>
    <x v="8"/>
    <x v="1"/>
    <n v="0"/>
  </r>
  <r>
    <n v="418510"/>
    <x v="1"/>
    <x v="1"/>
    <n v="350000"/>
  </r>
  <r>
    <n v="418510"/>
    <x v="4"/>
    <x v="1"/>
    <n v="1200000"/>
  </r>
  <r>
    <n v="418510"/>
    <x v="3"/>
    <x v="1"/>
    <n v="2450000"/>
  </r>
  <r>
    <n v="418510"/>
    <x v="6"/>
    <x v="1"/>
    <n v="4000000"/>
  </r>
  <r>
    <n v="418510"/>
    <x v="0"/>
    <x v="2"/>
    <n v="0"/>
  </r>
  <r>
    <n v="418510"/>
    <x v="1"/>
    <x v="2"/>
    <n v="0"/>
  </r>
  <r>
    <n v="418510"/>
    <x v="2"/>
    <x v="2"/>
    <n v="0"/>
  </r>
  <r>
    <n v="418510"/>
    <x v="3"/>
    <x v="2"/>
    <n v="0"/>
  </r>
  <r>
    <n v="418510"/>
    <x v="4"/>
    <x v="2"/>
    <n v="0"/>
  </r>
  <r>
    <n v="418510"/>
    <x v="5"/>
    <x v="2"/>
    <n v="0"/>
  </r>
  <r>
    <n v="418510"/>
    <x v="6"/>
    <x v="2"/>
    <n v="0"/>
  </r>
  <r>
    <n v="418510"/>
    <x v="7"/>
    <x v="2"/>
    <n v="0"/>
  </r>
  <r>
    <n v="418510"/>
    <x v="8"/>
    <x v="2"/>
    <n v="0"/>
  </r>
  <r>
    <n v="418510"/>
    <x v="0"/>
    <x v="3"/>
    <n v="0"/>
  </r>
  <r>
    <n v="418510"/>
    <x v="1"/>
    <x v="3"/>
    <n v="0"/>
  </r>
  <r>
    <n v="418510"/>
    <x v="2"/>
    <x v="3"/>
    <n v="0"/>
  </r>
  <r>
    <n v="418510"/>
    <x v="3"/>
    <x v="3"/>
    <n v="0"/>
  </r>
  <r>
    <n v="418510"/>
    <x v="4"/>
    <x v="3"/>
    <n v="0"/>
  </r>
  <r>
    <n v="418510"/>
    <x v="5"/>
    <x v="3"/>
    <n v="0"/>
  </r>
  <r>
    <n v="418510"/>
    <x v="6"/>
    <x v="3"/>
    <n v="0"/>
  </r>
  <r>
    <n v="418510"/>
    <x v="7"/>
    <x v="3"/>
    <n v="0"/>
  </r>
  <r>
    <n v="418510"/>
    <x v="8"/>
    <x v="3"/>
    <n v="0"/>
  </r>
</pivotCacheRecords>
</file>

<file path=xl/pivotCache/pivotCacheRecords78.xml><?xml version="1.0" encoding="utf-8"?>
<pivotCacheRecords xmlns="http://schemas.openxmlformats.org/spreadsheetml/2006/main" xmlns:r="http://schemas.openxmlformats.org/officeDocument/2006/relationships" count="36">
  <r>
    <n v="418511"/>
    <x v="0"/>
    <x v="0"/>
    <n v="0"/>
  </r>
  <r>
    <n v="418511"/>
    <x v="1"/>
    <x v="0"/>
    <n v="0"/>
  </r>
  <r>
    <n v="418511"/>
    <x v="2"/>
    <x v="0"/>
    <n v="0"/>
  </r>
  <r>
    <n v="418511"/>
    <x v="3"/>
    <x v="0"/>
    <n v="0"/>
  </r>
  <r>
    <n v="418511"/>
    <x v="4"/>
    <x v="0"/>
    <n v="0"/>
  </r>
  <r>
    <n v="418511"/>
    <x v="5"/>
    <x v="0"/>
    <n v="0"/>
  </r>
  <r>
    <n v="418511"/>
    <x v="6"/>
    <x v="0"/>
    <n v="0"/>
  </r>
  <r>
    <n v="418511"/>
    <x v="7"/>
    <x v="0"/>
    <n v="0"/>
  </r>
  <r>
    <n v="418511"/>
    <x v="8"/>
    <x v="0"/>
    <n v="0"/>
  </r>
  <r>
    <n v="418511"/>
    <x v="0"/>
    <x v="1"/>
    <n v="0"/>
  </r>
  <r>
    <n v="418511"/>
    <x v="2"/>
    <x v="1"/>
    <n v="0"/>
  </r>
  <r>
    <n v="418511"/>
    <x v="5"/>
    <x v="1"/>
    <n v="0"/>
  </r>
  <r>
    <n v="418511"/>
    <x v="8"/>
    <x v="1"/>
    <n v="0"/>
  </r>
  <r>
    <n v="418511"/>
    <x v="4"/>
    <x v="1"/>
    <n v="1250000"/>
  </r>
  <r>
    <n v="418511"/>
    <x v="7"/>
    <x v="1"/>
    <n v="4050000"/>
  </r>
  <r>
    <n v="418511"/>
    <x v="1"/>
    <x v="1"/>
    <n v="7000000"/>
  </r>
  <r>
    <n v="418511"/>
    <x v="3"/>
    <x v="1"/>
    <n v="7400000"/>
  </r>
  <r>
    <n v="418511"/>
    <x v="6"/>
    <x v="1"/>
    <n v="19700000"/>
  </r>
  <r>
    <n v="418511"/>
    <x v="0"/>
    <x v="2"/>
    <n v="0"/>
  </r>
  <r>
    <n v="418511"/>
    <x v="2"/>
    <x v="2"/>
    <n v="0"/>
  </r>
  <r>
    <n v="418511"/>
    <x v="5"/>
    <x v="2"/>
    <n v="0"/>
  </r>
  <r>
    <n v="418511"/>
    <x v="8"/>
    <x v="2"/>
    <n v="0"/>
  </r>
  <r>
    <n v="418511"/>
    <x v="4"/>
    <x v="2"/>
    <n v="620000"/>
  </r>
  <r>
    <n v="418511"/>
    <x v="7"/>
    <x v="2"/>
    <n v="2030000"/>
  </r>
  <r>
    <n v="418511"/>
    <x v="1"/>
    <x v="2"/>
    <n v="3500000"/>
  </r>
  <r>
    <n v="418511"/>
    <x v="3"/>
    <x v="2"/>
    <n v="3700000"/>
  </r>
  <r>
    <n v="418511"/>
    <x v="6"/>
    <x v="2"/>
    <n v="9850000"/>
  </r>
  <r>
    <n v="418511"/>
    <x v="0"/>
    <x v="3"/>
    <n v="0"/>
  </r>
  <r>
    <n v="418511"/>
    <x v="2"/>
    <x v="3"/>
    <n v="0"/>
  </r>
  <r>
    <n v="418511"/>
    <x v="5"/>
    <x v="3"/>
    <n v="0"/>
  </r>
  <r>
    <n v="418511"/>
    <x v="8"/>
    <x v="3"/>
    <n v="0"/>
  </r>
  <r>
    <n v="418511"/>
    <x v="4"/>
    <x v="3"/>
    <n v="1250000"/>
  </r>
  <r>
    <n v="418511"/>
    <x v="7"/>
    <x v="3"/>
    <n v="4050000"/>
  </r>
  <r>
    <n v="418511"/>
    <x v="1"/>
    <x v="3"/>
    <n v="7000000"/>
  </r>
  <r>
    <n v="418511"/>
    <x v="3"/>
    <x v="3"/>
    <n v="7400000"/>
  </r>
  <r>
    <n v="418511"/>
    <x v="6"/>
    <x v="3"/>
    <n v="19700000"/>
  </r>
</pivotCacheRecords>
</file>

<file path=xl/pivotCache/pivotCacheRecords79.xml><?xml version="1.0" encoding="utf-8"?>
<pivotCacheRecords xmlns="http://schemas.openxmlformats.org/spreadsheetml/2006/main" xmlns:r="http://schemas.openxmlformats.org/officeDocument/2006/relationships" count="36">
  <r>
    <n v="418512"/>
    <x v="0"/>
    <x v="0"/>
    <n v="0"/>
  </r>
  <r>
    <n v="418512"/>
    <x v="1"/>
    <x v="0"/>
    <n v="0"/>
  </r>
  <r>
    <n v="418512"/>
    <x v="2"/>
    <x v="0"/>
    <n v="0"/>
  </r>
  <r>
    <n v="418512"/>
    <x v="3"/>
    <x v="0"/>
    <n v="0"/>
  </r>
  <r>
    <n v="418512"/>
    <x v="4"/>
    <x v="0"/>
    <n v="0"/>
  </r>
  <r>
    <n v="418512"/>
    <x v="5"/>
    <x v="0"/>
    <n v="0"/>
  </r>
  <r>
    <n v="418512"/>
    <x v="6"/>
    <x v="0"/>
    <n v="0"/>
  </r>
  <r>
    <n v="418512"/>
    <x v="7"/>
    <x v="0"/>
    <n v="0"/>
  </r>
  <r>
    <n v="418512"/>
    <x v="8"/>
    <x v="0"/>
    <n v="0"/>
  </r>
  <r>
    <n v="418512"/>
    <x v="0"/>
    <x v="1"/>
    <n v="0"/>
  </r>
  <r>
    <n v="418512"/>
    <x v="1"/>
    <x v="1"/>
    <n v="0"/>
  </r>
  <r>
    <n v="418512"/>
    <x v="4"/>
    <x v="1"/>
    <n v="0"/>
  </r>
  <r>
    <n v="418512"/>
    <x v="5"/>
    <x v="1"/>
    <n v="0"/>
  </r>
  <r>
    <n v="418512"/>
    <x v="7"/>
    <x v="1"/>
    <n v="0"/>
  </r>
  <r>
    <n v="418512"/>
    <x v="8"/>
    <x v="1"/>
    <n v="0"/>
  </r>
  <r>
    <n v="418512"/>
    <x v="3"/>
    <x v="1"/>
    <n v="115000"/>
  </r>
  <r>
    <n v="418512"/>
    <x v="2"/>
    <x v="1"/>
    <n v="150000"/>
  </r>
  <r>
    <n v="418512"/>
    <x v="6"/>
    <x v="1"/>
    <n v="265000"/>
  </r>
  <r>
    <n v="418512"/>
    <x v="0"/>
    <x v="2"/>
    <n v="0"/>
  </r>
  <r>
    <n v="418512"/>
    <x v="1"/>
    <x v="2"/>
    <n v="0"/>
  </r>
  <r>
    <n v="418512"/>
    <x v="4"/>
    <x v="2"/>
    <n v="0"/>
  </r>
  <r>
    <n v="418512"/>
    <x v="5"/>
    <x v="2"/>
    <n v="0"/>
  </r>
  <r>
    <n v="418512"/>
    <x v="7"/>
    <x v="2"/>
    <n v="0"/>
  </r>
  <r>
    <n v="418512"/>
    <x v="8"/>
    <x v="2"/>
    <n v="0"/>
  </r>
  <r>
    <n v="418512"/>
    <x v="3"/>
    <x v="2"/>
    <n v="125000"/>
  </r>
  <r>
    <n v="418512"/>
    <x v="2"/>
    <x v="2"/>
    <n v="148000"/>
  </r>
  <r>
    <n v="418512"/>
    <x v="6"/>
    <x v="2"/>
    <n v="273000"/>
  </r>
  <r>
    <n v="418512"/>
    <x v="0"/>
    <x v="3"/>
    <n v="0"/>
  </r>
  <r>
    <n v="418512"/>
    <x v="1"/>
    <x v="3"/>
    <n v="0"/>
  </r>
  <r>
    <n v="418512"/>
    <x v="2"/>
    <x v="3"/>
    <n v="0"/>
  </r>
  <r>
    <n v="418512"/>
    <x v="3"/>
    <x v="3"/>
    <n v="0"/>
  </r>
  <r>
    <n v="418512"/>
    <x v="4"/>
    <x v="3"/>
    <n v="0"/>
  </r>
  <r>
    <n v="418512"/>
    <x v="5"/>
    <x v="3"/>
    <n v="0"/>
  </r>
  <r>
    <n v="418512"/>
    <x v="6"/>
    <x v="3"/>
    <n v="0"/>
  </r>
  <r>
    <n v="418512"/>
    <x v="7"/>
    <x v="3"/>
    <n v="0"/>
  </r>
  <r>
    <n v="418512"/>
    <x v="8"/>
    <x v="3"/>
    <n v="0"/>
  </r>
</pivotCacheRecords>
</file>

<file path=xl/pivotCache/pivotCacheRecords80.xml><?xml version="1.0" encoding="utf-8"?>
<pivotCacheRecords xmlns="http://schemas.openxmlformats.org/spreadsheetml/2006/main" xmlns:r="http://schemas.openxmlformats.org/officeDocument/2006/relationships" count="36">
  <r>
    <n v="418513"/>
    <x v="0"/>
    <x v="0"/>
    <n v="0"/>
  </r>
  <r>
    <n v="418513"/>
    <x v="1"/>
    <x v="0"/>
    <n v="0"/>
  </r>
  <r>
    <n v="418513"/>
    <x v="2"/>
    <x v="0"/>
    <n v="0"/>
  </r>
  <r>
    <n v="418513"/>
    <x v="3"/>
    <x v="0"/>
    <n v="0"/>
  </r>
  <r>
    <n v="418513"/>
    <x v="4"/>
    <x v="0"/>
    <n v="0"/>
  </r>
  <r>
    <n v="418513"/>
    <x v="5"/>
    <x v="0"/>
    <n v="0"/>
  </r>
  <r>
    <n v="418513"/>
    <x v="6"/>
    <x v="0"/>
    <n v="0"/>
  </r>
  <r>
    <n v="418513"/>
    <x v="7"/>
    <x v="0"/>
    <n v="0"/>
  </r>
  <r>
    <n v="418513"/>
    <x v="8"/>
    <x v="0"/>
    <n v="0"/>
  </r>
  <r>
    <n v="418513"/>
    <x v="0"/>
    <x v="1"/>
    <n v="0"/>
  </r>
  <r>
    <n v="418513"/>
    <x v="1"/>
    <x v="1"/>
    <n v="0"/>
  </r>
  <r>
    <n v="418513"/>
    <x v="2"/>
    <x v="1"/>
    <n v="0"/>
  </r>
  <r>
    <n v="418513"/>
    <x v="3"/>
    <x v="1"/>
    <n v="0"/>
  </r>
  <r>
    <n v="418513"/>
    <x v="4"/>
    <x v="1"/>
    <n v="0"/>
  </r>
  <r>
    <n v="418513"/>
    <x v="5"/>
    <x v="1"/>
    <n v="0"/>
  </r>
  <r>
    <n v="418513"/>
    <x v="8"/>
    <x v="1"/>
    <n v="0"/>
  </r>
  <r>
    <n v="418513"/>
    <x v="6"/>
    <x v="1"/>
    <n v="20000000"/>
  </r>
  <r>
    <n v="418513"/>
    <x v="7"/>
    <x v="1"/>
    <n v="20000000"/>
  </r>
  <r>
    <n v="418513"/>
    <x v="0"/>
    <x v="2"/>
    <n v="0"/>
  </r>
  <r>
    <n v="418513"/>
    <x v="1"/>
    <x v="2"/>
    <n v="0"/>
  </r>
  <r>
    <n v="418513"/>
    <x v="2"/>
    <x v="2"/>
    <n v="0"/>
  </r>
  <r>
    <n v="418513"/>
    <x v="3"/>
    <x v="2"/>
    <n v="0"/>
  </r>
  <r>
    <n v="418513"/>
    <x v="4"/>
    <x v="2"/>
    <n v="0"/>
  </r>
  <r>
    <n v="418513"/>
    <x v="5"/>
    <x v="2"/>
    <n v="0"/>
  </r>
  <r>
    <n v="418513"/>
    <x v="6"/>
    <x v="2"/>
    <n v="0"/>
  </r>
  <r>
    <n v="418513"/>
    <x v="7"/>
    <x v="2"/>
    <n v="0"/>
  </r>
  <r>
    <n v="418513"/>
    <x v="8"/>
    <x v="2"/>
    <n v="0"/>
  </r>
  <r>
    <n v="418513"/>
    <x v="0"/>
    <x v="3"/>
    <n v="0"/>
  </r>
  <r>
    <n v="418513"/>
    <x v="1"/>
    <x v="3"/>
    <n v="0"/>
  </r>
  <r>
    <n v="418513"/>
    <x v="2"/>
    <x v="3"/>
    <n v="0"/>
  </r>
  <r>
    <n v="418513"/>
    <x v="3"/>
    <x v="3"/>
    <n v="0"/>
  </r>
  <r>
    <n v="418513"/>
    <x v="4"/>
    <x v="3"/>
    <n v="0"/>
  </r>
  <r>
    <n v="418513"/>
    <x v="5"/>
    <x v="3"/>
    <n v="0"/>
  </r>
  <r>
    <n v="418513"/>
    <x v="6"/>
    <x v="3"/>
    <n v="0"/>
  </r>
  <r>
    <n v="418513"/>
    <x v="7"/>
    <x v="3"/>
    <n v="0"/>
  </r>
  <r>
    <n v="418513"/>
    <x v="8"/>
    <x v="3"/>
    <n v="0"/>
  </r>
</pivotCacheRecords>
</file>

<file path=xl/pivotCache/pivotCacheRecords81.xml><?xml version="1.0" encoding="utf-8"?>
<pivotCacheRecords xmlns="http://schemas.openxmlformats.org/spreadsheetml/2006/main" xmlns:r="http://schemas.openxmlformats.org/officeDocument/2006/relationships" count="36">
  <r>
    <n v="418514"/>
    <x v="0"/>
    <x v="0"/>
    <n v="0"/>
  </r>
  <r>
    <n v="418514"/>
    <x v="1"/>
    <x v="0"/>
    <n v="0"/>
  </r>
  <r>
    <n v="418514"/>
    <x v="2"/>
    <x v="0"/>
    <n v="0"/>
  </r>
  <r>
    <n v="418514"/>
    <x v="3"/>
    <x v="0"/>
    <n v="0"/>
  </r>
  <r>
    <n v="418514"/>
    <x v="4"/>
    <x v="0"/>
    <n v="0"/>
  </r>
  <r>
    <n v="418514"/>
    <x v="5"/>
    <x v="0"/>
    <n v="0"/>
  </r>
  <r>
    <n v="418514"/>
    <x v="6"/>
    <x v="0"/>
    <n v="0"/>
  </r>
  <r>
    <n v="418514"/>
    <x v="7"/>
    <x v="0"/>
    <n v="0"/>
  </r>
  <r>
    <n v="418514"/>
    <x v="8"/>
    <x v="0"/>
    <n v="0"/>
  </r>
  <r>
    <n v="418514"/>
    <x v="0"/>
    <x v="1"/>
    <n v="0"/>
  </r>
  <r>
    <n v="418514"/>
    <x v="1"/>
    <x v="1"/>
    <n v="0"/>
  </r>
  <r>
    <n v="418514"/>
    <x v="2"/>
    <x v="1"/>
    <n v="0"/>
  </r>
  <r>
    <n v="418514"/>
    <x v="3"/>
    <x v="1"/>
    <n v="0"/>
  </r>
  <r>
    <n v="418514"/>
    <x v="4"/>
    <x v="1"/>
    <n v="0"/>
  </r>
  <r>
    <n v="418514"/>
    <x v="7"/>
    <x v="1"/>
    <n v="0"/>
  </r>
  <r>
    <n v="418514"/>
    <x v="8"/>
    <x v="1"/>
    <n v="0"/>
  </r>
  <r>
    <n v="418514"/>
    <x v="5"/>
    <x v="1"/>
    <n v="5500000"/>
  </r>
  <r>
    <n v="418514"/>
    <x v="6"/>
    <x v="1"/>
    <n v="5500000"/>
  </r>
  <r>
    <n v="418514"/>
    <x v="0"/>
    <x v="2"/>
    <n v="0"/>
  </r>
  <r>
    <n v="418514"/>
    <x v="1"/>
    <x v="2"/>
    <n v="0"/>
  </r>
  <r>
    <n v="418514"/>
    <x v="2"/>
    <x v="2"/>
    <n v="0"/>
  </r>
  <r>
    <n v="418514"/>
    <x v="3"/>
    <x v="2"/>
    <n v="0"/>
  </r>
  <r>
    <n v="418514"/>
    <x v="4"/>
    <x v="2"/>
    <n v="0"/>
  </r>
  <r>
    <n v="418514"/>
    <x v="5"/>
    <x v="2"/>
    <n v="0"/>
  </r>
  <r>
    <n v="418514"/>
    <x v="6"/>
    <x v="2"/>
    <n v="0"/>
  </r>
  <r>
    <n v="418514"/>
    <x v="7"/>
    <x v="2"/>
    <n v="0"/>
  </r>
  <r>
    <n v="418514"/>
    <x v="8"/>
    <x v="2"/>
    <n v="0"/>
  </r>
  <r>
    <n v="418514"/>
    <x v="0"/>
    <x v="3"/>
    <n v="0"/>
  </r>
  <r>
    <n v="418514"/>
    <x v="1"/>
    <x v="3"/>
    <n v="0"/>
  </r>
  <r>
    <n v="418514"/>
    <x v="2"/>
    <x v="3"/>
    <n v="0"/>
  </r>
  <r>
    <n v="418514"/>
    <x v="3"/>
    <x v="3"/>
    <n v="0"/>
  </r>
  <r>
    <n v="418514"/>
    <x v="4"/>
    <x v="3"/>
    <n v="0"/>
  </r>
  <r>
    <n v="418514"/>
    <x v="5"/>
    <x v="3"/>
    <n v="0"/>
  </r>
  <r>
    <n v="418514"/>
    <x v="6"/>
    <x v="3"/>
    <n v="0"/>
  </r>
  <r>
    <n v="418514"/>
    <x v="7"/>
    <x v="3"/>
    <n v="0"/>
  </r>
  <r>
    <n v="418514"/>
    <x v="8"/>
    <x v="3"/>
    <n v="0"/>
  </r>
</pivotCacheRecords>
</file>

<file path=xl/pivotCache/pivotCacheRecords82.xml><?xml version="1.0" encoding="utf-8"?>
<pivotCacheRecords xmlns="http://schemas.openxmlformats.org/spreadsheetml/2006/main" xmlns:r="http://schemas.openxmlformats.org/officeDocument/2006/relationships" count="36">
  <r>
    <n v="418515"/>
    <x v="0"/>
    <x v="0"/>
    <n v="0"/>
  </r>
  <r>
    <n v="418515"/>
    <x v="1"/>
    <x v="0"/>
    <n v="0"/>
  </r>
  <r>
    <n v="418515"/>
    <x v="2"/>
    <x v="0"/>
    <n v="0"/>
  </r>
  <r>
    <n v="418515"/>
    <x v="3"/>
    <x v="0"/>
    <n v="0"/>
  </r>
  <r>
    <n v="418515"/>
    <x v="4"/>
    <x v="0"/>
    <n v="0"/>
  </r>
  <r>
    <n v="418515"/>
    <x v="5"/>
    <x v="0"/>
    <n v="0"/>
  </r>
  <r>
    <n v="418515"/>
    <x v="6"/>
    <x v="0"/>
    <n v="0"/>
  </r>
  <r>
    <n v="418515"/>
    <x v="7"/>
    <x v="0"/>
    <n v="0"/>
  </r>
  <r>
    <n v="418515"/>
    <x v="8"/>
    <x v="0"/>
    <n v="0"/>
  </r>
  <r>
    <n v="418515"/>
    <x v="0"/>
    <x v="1"/>
    <n v="0"/>
  </r>
  <r>
    <n v="418515"/>
    <x v="1"/>
    <x v="1"/>
    <n v="0"/>
  </r>
  <r>
    <n v="418515"/>
    <x v="2"/>
    <x v="1"/>
    <n v="0"/>
  </r>
  <r>
    <n v="418515"/>
    <x v="4"/>
    <x v="1"/>
    <n v="0"/>
  </r>
  <r>
    <n v="418515"/>
    <x v="5"/>
    <x v="1"/>
    <n v="0"/>
  </r>
  <r>
    <n v="418515"/>
    <x v="7"/>
    <x v="1"/>
    <n v="0"/>
  </r>
  <r>
    <n v="418515"/>
    <x v="8"/>
    <x v="1"/>
    <n v="0"/>
  </r>
  <r>
    <n v="418515"/>
    <x v="3"/>
    <x v="1"/>
    <n v="5500000"/>
  </r>
  <r>
    <n v="418515"/>
    <x v="6"/>
    <x v="1"/>
    <n v="5500000"/>
  </r>
  <r>
    <n v="418515"/>
    <x v="0"/>
    <x v="2"/>
    <n v="0"/>
  </r>
  <r>
    <n v="418515"/>
    <x v="1"/>
    <x v="2"/>
    <n v="0"/>
  </r>
  <r>
    <n v="418515"/>
    <x v="2"/>
    <x v="2"/>
    <n v="0"/>
  </r>
  <r>
    <n v="418515"/>
    <x v="3"/>
    <x v="2"/>
    <n v="0"/>
  </r>
  <r>
    <n v="418515"/>
    <x v="4"/>
    <x v="2"/>
    <n v="0"/>
  </r>
  <r>
    <n v="418515"/>
    <x v="5"/>
    <x v="2"/>
    <n v="0"/>
  </r>
  <r>
    <n v="418515"/>
    <x v="6"/>
    <x v="2"/>
    <n v="0"/>
  </r>
  <r>
    <n v="418515"/>
    <x v="7"/>
    <x v="2"/>
    <n v="0"/>
  </r>
  <r>
    <n v="418515"/>
    <x v="8"/>
    <x v="2"/>
    <n v="0"/>
  </r>
  <r>
    <n v="418515"/>
    <x v="0"/>
    <x v="3"/>
    <n v="0"/>
  </r>
  <r>
    <n v="418515"/>
    <x v="1"/>
    <x v="3"/>
    <n v="0"/>
  </r>
  <r>
    <n v="418515"/>
    <x v="2"/>
    <x v="3"/>
    <n v="0"/>
  </r>
  <r>
    <n v="418515"/>
    <x v="3"/>
    <x v="3"/>
    <n v="0"/>
  </r>
  <r>
    <n v="418515"/>
    <x v="4"/>
    <x v="3"/>
    <n v="0"/>
  </r>
  <r>
    <n v="418515"/>
    <x v="5"/>
    <x v="3"/>
    <n v="0"/>
  </r>
  <r>
    <n v="418515"/>
    <x v="6"/>
    <x v="3"/>
    <n v="0"/>
  </r>
  <r>
    <n v="418515"/>
    <x v="7"/>
    <x v="3"/>
    <n v="0"/>
  </r>
  <r>
    <n v="418515"/>
    <x v="8"/>
    <x v="3"/>
    <n v="0"/>
  </r>
</pivotCacheRecords>
</file>

<file path=xl/pivotCache/pivotCacheRecords83.xml><?xml version="1.0" encoding="utf-8"?>
<pivotCacheRecords xmlns="http://schemas.openxmlformats.org/spreadsheetml/2006/main" xmlns:r="http://schemas.openxmlformats.org/officeDocument/2006/relationships" count="36">
  <r>
    <n v="418516"/>
    <x v="0"/>
    <x v="0"/>
    <n v="0"/>
  </r>
  <r>
    <n v="418516"/>
    <x v="1"/>
    <x v="0"/>
    <n v="0"/>
  </r>
  <r>
    <n v="418516"/>
    <x v="2"/>
    <x v="0"/>
    <n v="0"/>
  </r>
  <r>
    <n v="418516"/>
    <x v="3"/>
    <x v="0"/>
    <n v="0"/>
  </r>
  <r>
    <n v="418516"/>
    <x v="4"/>
    <x v="0"/>
    <n v="0"/>
  </r>
  <r>
    <n v="418516"/>
    <x v="5"/>
    <x v="0"/>
    <n v="0"/>
  </r>
  <r>
    <n v="418516"/>
    <x v="6"/>
    <x v="0"/>
    <n v="0"/>
  </r>
  <r>
    <n v="418516"/>
    <x v="7"/>
    <x v="0"/>
    <n v="0"/>
  </r>
  <r>
    <n v="418516"/>
    <x v="8"/>
    <x v="0"/>
    <n v="0"/>
  </r>
  <r>
    <n v="418516"/>
    <x v="0"/>
    <x v="1"/>
    <n v="0"/>
  </r>
  <r>
    <n v="418516"/>
    <x v="1"/>
    <x v="1"/>
    <n v="0"/>
  </r>
  <r>
    <n v="418516"/>
    <x v="2"/>
    <x v="1"/>
    <n v="0"/>
  </r>
  <r>
    <n v="418516"/>
    <x v="3"/>
    <x v="1"/>
    <n v="0"/>
  </r>
  <r>
    <n v="418516"/>
    <x v="4"/>
    <x v="1"/>
    <n v="0"/>
  </r>
  <r>
    <n v="418516"/>
    <x v="5"/>
    <x v="1"/>
    <n v="0"/>
  </r>
  <r>
    <n v="418516"/>
    <x v="6"/>
    <x v="1"/>
    <n v="0"/>
  </r>
  <r>
    <n v="418516"/>
    <x v="7"/>
    <x v="1"/>
    <n v="0"/>
  </r>
  <r>
    <n v="418516"/>
    <x v="8"/>
    <x v="1"/>
    <n v="0"/>
  </r>
  <r>
    <n v="418516"/>
    <x v="0"/>
    <x v="2"/>
    <n v="0"/>
  </r>
  <r>
    <n v="418516"/>
    <x v="1"/>
    <x v="2"/>
    <n v="0"/>
  </r>
  <r>
    <n v="418516"/>
    <x v="2"/>
    <x v="2"/>
    <n v="0"/>
  </r>
  <r>
    <n v="418516"/>
    <x v="3"/>
    <x v="2"/>
    <n v="0"/>
  </r>
  <r>
    <n v="418516"/>
    <x v="4"/>
    <x v="2"/>
    <n v="0"/>
  </r>
  <r>
    <n v="418516"/>
    <x v="7"/>
    <x v="2"/>
    <n v="0"/>
  </r>
  <r>
    <n v="418516"/>
    <x v="8"/>
    <x v="2"/>
    <n v="0"/>
  </r>
  <r>
    <n v="418516"/>
    <x v="5"/>
    <x v="2"/>
    <n v="6000000"/>
  </r>
  <r>
    <n v="418516"/>
    <x v="6"/>
    <x v="2"/>
    <n v="6000000"/>
  </r>
  <r>
    <n v="418516"/>
    <x v="0"/>
    <x v="3"/>
    <n v="0"/>
  </r>
  <r>
    <n v="418516"/>
    <x v="1"/>
    <x v="3"/>
    <n v="0"/>
  </r>
  <r>
    <n v="418516"/>
    <x v="2"/>
    <x v="3"/>
    <n v="0"/>
  </r>
  <r>
    <n v="418516"/>
    <x v="3"/>
    <x v="3"/>
    <n v="0"/>
  </r>
  <r>
    <n v="418516"/>
    <x v="4"/>
    <x v="3"/>
    <n v="0"/>
  </r>
  <r>
    <n v="418516"/>
    <x v="5"/>
    <x v="3"/>
    <n v="0"/>
  </r>
  <r>
    <n v="418516"/>
    <x v="6"/>
    <x v="3"/>
    <n v="0"/>
  </r>
  <r>
    <n v="418516"/>
    <x v="7"/>
    <x v="3"/>
    <n v="0"/>
  </r>
  <r>
    <n v="418516"/>
    <x v="8"/>
    <x v="3"/>
    <n v="0"/>
  </r>
</pivotCacheRecords>
</file>

<file path=xl/pivotCache/pivotCacheRecords84.xml><?xml version="1.0" encoding="utf-8"?>
<pivotCacheRecords xmlns="http://schemas.openxmlformats.org/spreadsheetml/2006/main" xmlns:r="http://schemas.openxmlformats.org/officeDocument/2006/relationships" count="36">
  <r>
    <n v="418517"/>
    <x v="0"/>
    <x v="0"/>
    <n v="0"/>
  </r>
  <r>
    <n v="418517"/>
    <x v="1"/>
    <x v="0"/>
    <n v="0"/>
  </r>
  <r>
    <n v="418517"/>
    <x v="2"/>
    <x v="0"/>
    <n v="0"/>
  </r>
  <r>
    <n v="418517"/>
    <x v="3"/>
    <x v="0"/>
    <n v="0"/>
  </r>
  <r>
    <n v="418517"/>
    <x v="4"/>
    <x v="0"/>
    <n v="0"/>
  </r>
  <r>
    <n v="418517"/>
    <x v="5"/>
    <x v="0"/>
    <n v="0"/>
  </r>
  <r>
    <n v="418517"/>
    <x v="6"/>
    <x v="0"/>
    <n v="0"/>
  </r>
  <r>
    <n v="418517"/>
    <x v="7"/>
    <x v="0"/>
    <n v="0"/>
  </r>
  <r>
    <n v="418517"/>
    <x v="8"/>
    <x v="0"/>
    <n v="0"/>
  </r>
  <r>
    <n v="418517"/>
    <x v="0"/>
    <x v="1"/>
    <n v="0"/>
  </r>
  <r>
    <n v="418517"/>
    <x v="1"/>
    <x v="1"/>
    <n v="0"/>
  </r>
  <r>
    <n v="418517"/>
    <x v="2"/>
    <x v="1"/>
    <n v="0"/>
  </r>
  <r>
    <n v="418517"/>
    <x v="3"/>
    <x v="1"/>
    <n v="0"/>
  </r>
  <r>
    <n v="418517"/>
    <x v="4"/>
    <x v="1"/>
    <n v="0"/>
  </r>
  <r>
    <n v="418517"/>
    <x v="5"/>
    <x v="1"/>
    <n v="0"/>
  </r>
  <r>
    <n v="418517"/>
    <x v="6"/>
    <x v="1"/>
    <n v="0"/>
  </r>
  <r>
    <n v="418517"/>
    <x v="7"/>
    <x v="1"/>
    <n v="0"/>
  </r>
  <r>
    <n v="418517"/>
    <x v="8"/>
    <x v="1"/>
    <n v="0"/>
  </r>
  <r>
    <n v="418517"/>
    <x v="0"/>
    <x v="2"/>
    <n v="0"/>
  </r>
  <r>
    <n v="418517"/>
    <x v="2"/>
    <x v="2"/>
    <n v="0"/>
  </r>
  <r>
    <n v="418517"/>
    <x v="3"/>
    <x v="2"/>
    <n v="0"/>
  </r>
  <r>
    <n v="418517"/>
    <x v="4"/>
    <x v="2"/>
    <n v="0"/>
  </r>
  <r>
    <n v="418517"/>
    <x v="5"/>
    <x v="2"/>
    <n v="0"/>
  </r>
  <r>
    <n v="418517"/>
    <x v="7"/>
    <x v="2"/>
    <n v="0"/>
  </r>
  <r>
    <n v="418517"/>
    <x v="8"/>
    <x v="2"/>
    <n v="0"/>
  </r>
  <r>
    <n v="418517"/>
    <x v="1"/>
    <x v="2"/>
    <n v="20000000"/>
  </r>
  <r>
    <n v="418517"/>
    <x v="6"/>
    <x v="2"/>
    <n v="20000000"/>
  </r>
  <r>
    <n v="418517"/>
    <x v="0"/>
    <x v="3"/>
    <n v="0"/>
  </r>
  <r>
    <n v="418517"/>
    <x v="1"/>
    <x v="3"/>
    <n v="0"/>
  </r>
  <r>
    <n v="418517"/>
    <x v="2"/>
    <x v="3"/>
    <n v="0"/>
  </r>
  <r>
    <n v="418517"/>
    <x v="3"/>
    <x v="3"/>
    <n v="0"/>
  </r>
  <r>
    <n v="418517"/>
    <x v="4"/>
    <x v="3"/>
    <n v="0"/>
  </r>
  <r>
    <n v="418517"/>
    <x v="5"/>
    <x v="3"/>
    <n v="0"/>
  </r>
  <r>
    <n v="418517"/>
    <x v="6"/>
    <x v="3"/>
    <n v="0"/>
  </r>
  <r>
    <n v="418517"/>
    <x v="7"/>
    <x v="3"/>
    <n v="0"/>
  </r>
  <r>
    <n v="418517"/>
    <x v="8"/>
    <x v="3"/>
    <n v="0"/>
  </r>
</pivotCacheRecords>
</file>

<file path=xl/pivotCache/pivotCacheRecords85.xml><?xml version="1.0" encoding="utf-8"?>
<pivotCacheRecords xmlns="http://schemas.openxmlformats.org/spreadsheetml/2006/main" xmlns:r="http://schemas.openxmlformats.org/officeDocument/2006/relationships" count="36">
  <r>
    <n v="418519"/>
    <x v="0"/>
    <x v="0"/>
    <n v="0"/>
  </r>
  <r>
    <n v="418519"/>
    <x v="1"/>
    <x v="0"/>
    <n v="0"/>
  </r>
  <r>
    <n v="418519"/>
    <x v="2"/>
    <x v="0"/>
    <n v="0"/>
  </r>
  <r>
    <n v="418519"/>
    <x v="3"/>
    <x v="0"/>
    <n v="0"/>
  </r>
  <r>
    <n v="418519"/>
    <x v="4"/>
    <x v="0"/>
    <n v="0"/>
  </r>
  <r>
    <n v="418519"/>
    <x v="5"/>
    <x v="0"/>
    <n v="0"/>
  </r>
  <r>
    <n v="418519"/>
    <x v="6"/>
    <x v="0"/>
    <n v="0"/>
  </r>
  <r>
    <n v="418519"/>
    <x v="7"/>
    <x v="0"/>
    <n v="0"/>
  </r>
  <r>
    <n v="418519"/>
    <x v="8"/>
    <x v="0"/>
    <n v="0"/>
  </r>
  <r>
    <n v="418519"/>
    <x v="0"/>
    <x v="1"/>
    <n v="0"/>
  </r>
  <r>
    <n v="418519"/>
    <x v="1"/>
    <x v="1"/>
    <n v="0"/>
  </r>
  <r>
    <n v="418519"/>
    <x v="2"/>
    <x v="1"/>
    <n v="0"/>
  </r>
  <r>
    <n v="418519"/>
    <x v="3"/>
    <x v="1"/>
    <n v="0"/>
  </r>
  <r>
    <n v="418519"/>
    <x v="4"/>
    <x v="1"/>
    <n v="0"/>
  </r>
  <r>
    <n v="418519"/>
    <x v="5"/>
    <x v="1"/>
    <n v="0"/>
  </r>
  <r>
    <n v="418519"/>
    <x v="6"/>
    <x v="1"/>
    <n v="0"/>
  </r>
  <r>
    <n v="418519"/>
    <x v="7"/>
    <x v="1"/>
    <n v="0"/>
  </r>
  <r>
    <n v="418519"/>
    <x v="8"/>
    <x v="1"/>
    <n v="0"/>
  </r>
  <r>
    <n v="418519"/>
    <x v="0"/>
    <x v="2"/>
    <n v="0"/>
  </r>
  <r>
    <n v="418519"/>
    <x v="1"/>
    <x v="2"/>
    <n v="0"/>
  </r>
  <r>
    <n v="418519"/>
    <x v="2"/>
    <x v="2"/>
    <n v="0"/>
  </r>
  <r>
    <n v="418519"/>
    <x v="3"/>
    <x v="2"/>
    <n v="0"/>
  </r>
  <r>
    <n v="418519"/>
    <x v="4"/>
    <x v="2"/>
    <n v="0"/>
  </r>
  <r>
    <n v="418519"/>
    <x v="5"/>
    <x v="2"/>
    <n v="0"/>
  </r>
  <r>
    <n v="418519"/>
    <x v="6"/>
    <x v="2"/>
    <n v="0"/>
  </r>
  <r>
    <n v="418519"/>
    <x v="7"/>
    <x v="2"/>
    <n v="0"/>
  </r>
  <r>
    <n v="418519"/>
    <x v="8"/>
    <x v="2"/>
    <n v="0"/>
  </r>
  <r>
    <n v="418519"/>
    <x v="0"/>
    <x v="3"/>
    <n v="0"/>
  </r>
  <r>
    <n v="418519"/>
    <x v="1"/>
    <x v="3"/>
    <n v="0"/>
  </r>
  <r>
    <n v="418519"/>
    <x v="2"/>
    <x v="3"/>
    <n v="0"/>
  </r>
  <r>
    <n v="418519"/>
    <x v="3"/>
    <x v="3"/>
    <n v="0"/>
  </r>
  <r>
    <n v="418519"/>
    <x v="4"/>
    <x v="3"/>
    <n v="0"/>
  </r>
  <r>
    <n v="418519"/>
    <x v="5"/>
    <x v="3"/>
    <n v="0"/>
  </r>
  <r>
    <n v="418519"/>
    <x v="8"/>
    <x v="3"/>
    <n v="0"/>
  </r>
  <r>
    <n v="418519"/>
    <x v="6"/>
    <x v="3"/>
    <n v="1400000"/>
  </r>
  <r>
    <n v="418519"/>
    <x v="7"/>
    <x v="3"/>
    <n v="1400000"/>
  </r>
</pivotCacheRecords>
</file>

<file path=xl/pivotCache/pivotCacheRecords86.xml><?xml version="1.0" encoding="utf-8"?>
<pivotCacheRecords xmlns="http://schemas.openxmlformats.org/spreadsheetml/2006/main" xmlns:r="http://schemas.openxmlformats.org/officeDocument/2006/relationships" count="36">
  <r>
    <n v="418520"/>
    <x v="0"/>
    <x v="0"/>
    <n v="0"/>
  </r>
  <r>
    <n v="418520"/>
    <x v="1"/>
    <x v="0"/>
    <n v="0"/>
  </r>
  <r>
    <n v="418520"/>
    <x v="2"/>
    <x v="0"/>
    <n v="0"/>
  </r>
  <r>
    <n v="418520"/>
    <x v="3"/>
    <x v="0"/>
    <n v="0"/>
  </r>
  <r>
    <n v="418520"/>
    <x v="4"/>
    <x v="0"/>
    <n v="0"/>
  </r>
  <r>
    <n v="418520"/>
    <x v="5"/>
    <x v="0"/>
    <n v="0"/>
  </r>
  <r>
    <n v="418520"/>
    <x v="6"/>
    <x v="0"/>
    <n v="0"/>
  </r>
  <r>
    <n v="418520"/>
    <x v="7"/>
    <x v="0"/>
    <n v="0"/>
  </r>
  <r>
    <n v="418520"/>
    <x v="8"/>
    <x v="0"/>
    <n v="0"/>
  </r>
  <r>
    <n v="418520"/>
    <x v="0"/>
    <x v="1"/>
    <n v="0"/>
  </r>
  <r>
    <n v="418520"/>
    <x v="1"/>
    <x v="1"/>
    <n v="0"/>
  </r>
  <r>
    <n v="418520"/>
    <x v="2"/>
    <x v="1"/>
    <n v="0"/>
  </r>
  <r>
    <n v="418520"/>
    <x v="3"/>
    <x v="1"/>
    <n v="0"/>
  </r>
  <r>
    <n v="418520"/>
    <x v="4"/>
    <x v="1"/>
    <n v="0"/>
  </r>
  <r>
    <n v="418520"/>
    <x v="5"/>
    <x v="1"/>
    <n v="0"/>
  </r>
  <r>
    <n v="418520"/>
    <x v="6"/>
    <x v="1"/>
    <n v="0"/>
  </r>
  <r>
    <n v="418520"/>
    <x v="7"/>
    <x v="1"/>
    <n v="0"/>
  </r>
  <r>
    <n v="418520"/>
    <x v="8"/>
    <x v="1"/>
    <n v="0"/>
  </r>
  <r>
    <n v="418520"/>
    <x v="0"/>
    <x v="2"/>
    <n v="0"/>
  </r>
  <r>
    <n v="418520"/>
    <x v="1"/>
    <x v="2"/>
    <n v="0"/>
  </r>
  <r>
    <n v="418520"/>
    <x v="2"/>
    <x v="2"/>
    <n v="0"/>
  </r>
  <r>
    <n v="418520"/>
    <x v="3"/>
    <x v="2"/>
    <n v="0"/>
  </r>
  <r>
    <n v="418520"/>
    <x v="4"/>
    <x v="2"/>
    <n v="0"/>
  </r>
  <r>
    <n v="418520"/>
    <x v="5"/>
    <x v="2"/>
    <n v="0"/>
  </r>
  <r>
    <n v="418520"/>
    <x v="6"/>
    <x v="2"/>
    <n v="0"/>
  </r>
  <r>
    <n v="418520"/>
    <x v="7"/>
    <x v="2"/>
    <n v="0"/>
  </r>
  <r>
    <n v="418520"/>
    <x v="8"/>
    <x v="2"/>
    <n v="0"/>
  </r>
  <r>
    <n v="418520"/>
    <x v="0"/>
    <x v="3"/>
    <n v="0"/>
  </r>
  <r>
    <n v="418520"/>
    <x v="1"/>
    <x v="3"/>
    <n v="0"/>
  </r>
  <r>
    <n v="418520"/>
    <x v="2"/>
    <x v="3"/>
    <n v="0"/>
  </r>
  <r>
    <n v="418520"/>
    <x v="3"/>
    <x v="3"/>
    <n v="0"/>
  </r>
  <r>
    <n v="418520"/>
    <x v="4"/>
    <x v="3"/>
    <n v="0"/>
  </r>
  <r>
    <n v="418520"/>
    <x v="5"/>
    <x v="3"/>
    <n v="0"/>
  </r>
  <r>
    <n v="418520"/>
    <x v="8"/>
    <x v="3"/>
    <n v="0"/>
  </r>
  <r>
    <n v="418520"/>
    <x v="6"/>
    <x v="3"/>
    <n v="2561000"/>
  </r>
  <r>
    <n v="418520"/>
    <x v="7"/>
    <x v="3"/>
    <n v="2561000"/>
  </r>
</pivotCacheRecords>
</file>

<file path=xl/pivotCache/pivotCacheRecords87.xml><?xml version="1.0" encoding="utf-8"?>
<pivotCacheRecords xmlns="http://schemas.openxmlformats.org/spreadsheetml/2006/main" xmlns:r="http://schemas.openxmlformats.org/officeDocument/2006/relationships" count="9">
  <r>
    <n v="413836"/>
    <x v="0"/>
    <x v="0"/>
    <n v="252839"/>
  </r>
  <r>
    <n v="413836"/>
    <x v="1"/>
    <x v="0"/>
    <n v="397559"/>
  </r>
  <r>
    <n v="413836"/>
    <x v="2"/>
    <x v="0"/>
    <n v="516749"/>
  </r>
  <r>
    <n v="413836"/>
    <x v="3"/>
    <x v="0"/>
    <n v="1709210"/>
  </r>
  <r>
    <n v="413836"/>
    <x v="4"/>
    <x v="0"/>
    <n v="2711280"/>
  </r>
  <r>
    <n v="413836"/>
    <x v="5"/>
    <x v="0"/>
    <n v="4863713"/>
  </r>
  <r>
    <n v="413836"/>
    <x v="6"/>
    <x v="0"/>
    <n v="6007107"/>
  </r>
  <r>
    <n v="413836"/>
    <x v="7"/>
    <x v="0"/>
    <n v="7680726"/>
  </r>
  <r>
    <n v="413836"/>
    <x v="8"/>
    <x v="0"/>
    <n v="24139183"/>
  </r>
</pivotCacheRecords>
</file>

<file path=xl/pivotCache/pivotCacheRecords88.xml><?xml version="1.0" encoding="utf-8"?>
<pivotCacheRecords xmlns="http://schemas.openxmlformats.org/spreadsheetml/2006/main" xmlns:r="http://schemas.openxmlformats.org/officeDocument/2006/relationships" count="36">
  <r>
    <n v="413807"/>
    <x v="0"/>
    <x v="0"/>
    <n v="156683614.42920899"/>
  </r>
  <r>
    <n v="413807"/>
    <x v="1"/>
    <x v="0"/>
    <n v="275853062.42889798"/>
  </r>
  <r>
    <n v="413807"/>
    <x v="2"/>
    <x v="0"/>
    <n v="293084496.99850398"/>
  </r>
  <r>
    <n v="413807"/>
    <x v="3"/>
    <x v="0"/>
    <n v="1016958742.06041"/>
  </r>
  <r>
    <n v="413807"/>
    <x v="4"/>
    <x v="0"/>
    <n v="2396489644.7680001"/>
  </r>
  <r>
    <n v="413807"/>
    <x v="5"/>
    <x v="0"/>
    <n v="3366918870.7247801"/>
  </r>
  <r>
    <n v="413807"/>
    <x v="6"/>
    <x v="0"/>
    <n v="4291842751.8677001"/>
  </r>
  <r>
    <n v="413807"/>
    <x v="7"/>
    <x v="0"/>
    <n v="6054698816.7224998"/>
  </r>
  <r>
    <n v="413807"/>
    <x v="8"/>
    <x v="0"/>
    <n v="17852530000"/>
  </r>
  <r>
    <n v="413807"/>
    <x v="0"/>
    <x v="1"/>
    <n v="175516965.769306"/>
  </r>
  <r>
    <n v="413807"/>
    <x v="1"/>
    <x v="1"/>
    <n v="286175310.91011101"/>
  </r>
  <r>
    <n v="413807"/>
    <x v="2"/>
    <x v="1"/>
    <n v="365553723.80416399"/>
  </r>
  <r>
    <n v="413807"/>
    <x v="3"/>
    <x v="1"/>
    <n v="1102222025.56266"/>
  </r>
  <r>
    <n v="413807"/>
    <x v="4"/>
    <x v="1"/>
    <n v="2841154056.7891998"/>
  </r>
  <r>
    <n v="413807"/>
    <x v="5"/>
    <x v="1"/>
    <n v="3787672141.5416999"/>
  </r>
  <r>
    <n v="413807"/>
    <x v="6"/>
    <x v="1"/>
    <n v="4593571053.8380499"/>
  </r>
  <r>
    <n v="413807"/>
    <x v="7"/>
    <x v="1"/>
    <n v="6487474721.7848101"/>
  </r>
  <r>
    <n v="413807"/>
    <x v="8"/>
    <x v="1"/>
    <n v="19639340000"/>
  </r>
  <r>
    <n v="413807"/>
    <x v="0"/>
    <x v="2"/>
    <n v="191318891.70884699"/>
  </r>
  <r>
    <n v="413807"/>
    <x v="1"/>
    <x v="2"/>
    <n v="275278068.364236"/>
  </r>
  <r>
    <n v="413807"/>
    <x v="2"/>
    <x v="2"/>
    <n v="358443928.64613801"/>
  </r>
  <r>
    <n v="413807"/>
    <x v="3"/>
    <x v="2"/>
    <n v="1165051706.7337"/>
  </r>
  <r>
    <n v="413807"/>
    <x v="4"/>
    <x v="2"/>
    <n v="3194579718.96071"/>
  </r>
  <r>
    <n v="413807"/>
    <x v="5"/>
    <x v="2"/>
    <n v="4024552979.4176998"/>
  </r>
  <r>
    <n v="413807"/>
    <x v="6"/>
    <x v="2"/>
    <n v="4770908693.8391304"/>
  </r>
  <r>
    <n v="413807"/>
    <x v="7"/>
    <x v="2"/>
    <n v="6667131012.3295403"/>
  </r>
  <r>
    <n v="413807"/>
    <x v="8"/>
    <x v="2"/>
    <n v="20647265000"/>
  </r>
  <r>
    <n v="413807"/>
    <x v="0"/>
    <x v="3"/>
    <n v="238037727.98677999"/>
  </r>
  <r>
    <n v="413807"/>
    <x v="1"/>
    <x v="3"/>
    <n v="267520600.35456201"/>
  </r>
  <r>
    <n v="413807"/>
    <x v="2"/>
    <x v="3"/>
    <n v="333577191.22799402"/>
  </r>
  <r>
    <n v="413807"/>
    <x v="3"/>
    <x v="3"/>
    <n v="1203512664.1568201"/>
  </r>
  <r>
    <n v="413807"/>
    <x v="4"/>
    <x v="3"/>
    <n v="3339480961.9249201"/>
  </r>
  <r>
    <n v="413807"/>
    <x v="5"/>
    <x v="3"/>
    <n v="4059799314.40658"/>
  </r>
  <r>
    <n v="413807"/>
    <x v="6"/>
    <x v="3"/>
    <n v="4761390842.6724596"/>
  </r>
  <r>
    <n v="413807"/>
    <x v="7"/>
    <x v="3"/>
    <n v="7026567697.2698898"/>
  </r>
  <r>
    <n v="413807"/>
    <x v="8"/>
    <x v="3"/>
    <n v="21229887000"/>
  </r>
</pivotCacheRecords>
</file>

<file path=xl/pivotCache/pivotCacheRecords89.xml><?xml version="1.0" encoding="utf-8"?>
<pivotCacheRecords xmlns="http://schemas.openxmlformats.org/spreadsheetml/2006/main" xmlns:r="http://schemas.openxmlformats.org/officeDocument/2006/relationships" count="36">
  <r>
    <n v="413808"/>
    <x v="0"/>
    <x v="0"/>
    <n v="51030231.558751598"/>
  </r>
  <r>
    <n v="413808"/>
    <x v="1"/>
    <x v="0"/>
    <n v="71610552.888167098"/>
  </r>
  <r>
    <n v="413808"/>
    <x v="2"/>
    <x v="0"/>
    <n v="79986196.220252499"/>
  </r>
  <r>
    <n v="413808"/>
    <x v="3"/>
    <x v="0"/>
    <n v="284246866.19323999"/>
  </r>
  <r>
    <n v="413808"/>
    <x v="4"/>
    <x v="0"/>
    <n v="881440382.55924702"/>
  </r>
  <r>
    <n v="413808"/>
    <x v="5"/>
    <x v="0"/>
    <n v="1415273155.59988"/>
  </r>
  <r>
    <n v="413808"/>
    <x v="6"/>
    <x v="0"/>
    <n v="1796591598.3513801"/>
  </r>
  <r>
    <n v="413808"/>
    <x v="7"/>
    <x v="0"/>
    <n v="2111218016.6290801"/>
  </r>
  <r>
    <n v="413808"/>
    <x v="8"/>
    <x v="0"/>
    <n v="6691397000"/>
  </r>
  <r>
    <n v="413808"/>
    <x v="0"/>
    <x v="1"/>
    <n v="51939648.514011897"/>
  </r>
  <r>
    <n v="413808"/>
    <x v="1"/>
    <x v="1"/>
    <n v="72315462.897422001"/>
  </r>
  <r>
    <n v="413808"/>
    <x v="2"/>
    <x v="1"/>
    <n v="85783883.327325597"/>
  </r>
  <r>
    <n v="413808"/>
    <x v="3"/>
    <x v="1"/>
    <n v="289234975.88370103"/>
  </r>
  <r>
    <n v="413808"/>
    <x v="4"/>
    <x v="1"/>
    <n v="936575908.71961498"/>
  </r>
  <r>
    <n v="413808"/>
    <x v="5"/>
    <x v="1"/>
    <n v="1403519260.61779"/>
  </r>
  <r>
    <n v="413808"/>
    <x v="6"/>
    <x v="1"/>
    <n v="1742905245.4087999"/>
  </r>
  <r>
    <n v="413808"/>
    <x v="7"/>
    <x v="1"/>
    <n v="2177619614.63133"/>
  </r>
  <r>
    <n v="413808"/>
    <x v="8"/>
    <x v="1"/>
    <n v="6759894000"/>
  </r>
  <r>
    <n v="413808"/>
    <x v="0"/>
    <x v="2"/>
    <n v="53490227.6735145"/>
  </r>
  <r>
    <n v="413808"/>
    <x v="1"/>
    <x v="2"/>
    <n v="69325523.679270595"/>
  </r>
  <r>
    <n v="413808"/>
    <x v="2"/>
    <x v="2"/>
    <n v="83682380.479500398"/>
  </r>
  <r>
    <n v="413808"/>
    <x v="3"/>
    <x v="2"/>
    <n v="288228054.24497902"/>
  </r>
  <r>
    <n v="413808"/>
    <x v="4"/>
    <x v="2"/>
    <n v="989415399.18204701"/>
  </r>
  <r>
    <n v="413808"/>
    <x v="5"/>
    <x v="2"/>
    <n v="1414642276.2727001"/>
  </r>
  <r>
    <n v="413808"/>
    <x v="6"/>
    <x v="2"/>
    <n v="1833964507.99793"/>
  </r>
  <r>
    <n v="413808"/>
    <x v="7"/>
    <x v="2"/>
    <n v="2170834630.4700599"/>
  </r>
  <r>
    <n v="413808"/>
    <x v="8"/>
    <x v="2"/>
    <n v="6903583000"/>
  </r>
  <r>
    <n v="413808"/>
    <x v="0"/>
    <x v="3"/>
    <n v="62849187.273324601"/>
  </r>
  <r>
    <n v="413808"/>
    <x v="1"/>
    <x v="3"/>
    <n v="81692121.313528493"/>
  </r>
  <r>
    <n v="413808"/>
    <x v="2"/>
    <x v="3"/>
    <n v="102881714.094699"/>
  </r>
  <r>
    <n v="413808"/>
    <x v="3"/>
    <x v="3"/>
    <n v="405408873.42816699"/>
  </r>
  <r>
    <n v="413808"/>
    <x v="4"/>
    <x v="3"/>
    <n v="1069145152.89025"/>
  </r>
  <r>
    <n v="413808"/>
    <x v="5"/>
    <x v="3"/>
    <n v="1619638431.7469201"/>
  </r>
  <r>
    <n v="413808"/>
    <x v="6"/>
    <x v="3"/>
    <n v="2116353765.96119"/>
  </r>
  <r>
    <n v="413808"/>
    <x v="7"/>
    <x v="3"/>
    <n v="2529796753.2919202"/>
  </r>
  <r>
    <n v="413808"/>
    <x v="8"/>
    <x v="3"/>
    <n v="7987766000"/>
  </r>
</pivotCacheRecords>
</file>

<file path=xl/pivotCache/pivotCacheRecords90.xml><?xml version="1.0" encoding="utf-8"?>
<pivotCacheRecords xmlns="http://schemas.openxmlformats.org/spreadsheetml/2006/main" xmlns:r="http://schemas.openxmlformats.org/officeDocument/2006/relationships" count="36">
  <r>
    <n v="413809"/>
    <x v="0"/>
    <x v="0"/>
    <n v="127519100.494969"/>
  </r>
  <r>
    <n v="413809"/>
    <x v="1"/>
    <x v="0"/>
    <n v="205723269.58717701"/>
  </r>
  <r>
    <n v="413809"/>
    <x v="2"/>
    <x v="0"/>
    <n v="275058424.24153101"/>
  </r>
  <r>
    <n v="413809"/>
    <x v="3"/>
    <x v="0"/>
    <n v="797968063.11301303"/>
  </r>
  <r>
    <n v="413809"/>
    <x v="4"/>
    <x v="0"/>
    <n v="1680213948.63114"/>
  </r>
  <r>
    <n v="413809"/>
    <x v="5"/>
    <x v="0"/>
    <n v="2730997135.96557"/>
  </r>
  <r>
    <n v="413809"/>
    <x v="6"/>
    <x v="0"/>
    <n v="4232651627.2047701"/>
  </r>
  <r>
    <n v="413809"/>
    <x v="7"/>
    <x v="0"/>
    <n v="5141008274.2418299"/>
  </r>
  <r>
    <n v="413809"/>
    <x v="8"/>
    <x v="0"/>
    <n v="15191139843.48"/>
  </r>
  <r>
    <n v="413809"/>
    <x v="0"/>
    <x v="1"/>
    <n v="113711021.32294001"/>
  </r>
  <r>
    <n v="413809"/>
    <x v="1"/>
    <x v="1"/>
    <n v="186971102.18594"/>
  </r>
  <r>
    <n v="413809"/>
    <x v="2"/>
    <x v="1"/>
    <n v="240678182.519591"/>
  </r>
  <r>
    <n v="413809"/>
    <x v="3"/>
    <x v="1"/>
    <n v="695447202.47231698"/>
  </r>
  <r>
    <n v="413809"/>
    <x v="4"/>
    <x v="1"/>
    <n v="1721644818.18765"/>
  </r>
  <r>
    <n v="413809"/>
    <x v="5"/>
    <x v="1"/>
    <n v="2908584751.9000602"/>
  </r>
  <r>
    <n v="413809"/>
    <x v="6"/>
    <x v="1"/>
    <n v="3743161076.0423298"/>
  </r>
  <r>
    <n v="413809"/>
    <x v="7"/>
    <x v="1"/>
    <n v="4956106797.5191803"/>
  </r>
  <r>
    <n v="413809"/>
    <x v="8"/>
    <x v="1"/>
    <n v="14566304952.15"/>
  </r>
  <r>
    <n v="413809"/>
    <x v="0"/>
    <x v="2"/>
    <n v="143229852.43603599"/>
  </r>
  <r>
    <n v="413809"/>
    <x v="1"/>
    <x v="2"/>
    <n v="204497663.51587901"/>
  </r>
  <r>
    <n v="413809"/>
    <x v="2"/>
    <x v="2"/>
    <n v="252754912.71073699"/>
  </r>
  <r>
    <n v="413809"/>
    <x v="3"/>
    <x v="2"/>
    <n v="745493972.311185"/>
  </r>
  <r>
    <n v="413809"/>
    <x v="4"/>
    <x v="2"/>
    <n v="2138274964.29896"/>
  </r>
  <r>
    <n v="413809"/>
    <x v="5"/>
    <x v="2"/>
    <n v="3006100549.2719202"/>
  </r>
  <r>
    <n v="413809"/>
    <x v="6"/>
    <x v="2"/>
    <n v="3838675288.93677"/>
  </r>
  <r>
    <n v="413809"/>
    <x v="7"/>
    <x v="2"/>
    <n v="5459737037.4085197"/>
  </r>
  <r>
    <n v="413809"/>
    <x v="8"/>
    <x v="2"/>
    <n v="15788764240.889999"/>
  </r>
  <r>
    <n v="413809"/>
    <x v="0"/>
    <x v="3"/>
    <n v="152477528.97870299"/>
  </r>
  <r>
    <n v="413809"/>
    <x v="1"/>
    <x v="3"/>
    <n v="207607026.96465001"/>
  </r>
  <r>
    <n v="413809"/>
    <x v="2"/>
    <x v="3"/>
    <n v="272487935.97882599"/>
  </r>
  <r>
    <n v="413809"/>
    <x v="3"/>
    <x v="3"/>
    <n v="800777043.87490499"/>
  </r>
  <r>
    <n v="413809"/>
    <x v="4"/>
    <x v="3"/>
    <n v="2236643036.7719798"/>
  </r>
  <r>
    <n v="413809"/>
    <x v="5"/>
    <x v="3"/>
    <n v="3496087701.7447"/>
  </r>
  <r>
    <n v="413809"/>
    <x v="6"/>
    <x v="3"/>
    <n v="4680484883.2557697"/>
  </r>
  <r>
    <n v="413809"/>
    <x v="7"/>
    <x v="3"/>
    <n v="7110041971.3204603"/>
  </r>
  <r>
    <n v="413809"/>
    <x v="8"/>
    <x v="3"/>
    <n v="18956607128.889999"/>
  </r>
</pivotCacheRecords>
</file>

<file path=xl/pivotCache/pivotCacheRecords91.xml><?xml version="1.0" encoding="utf-8"?>
<pivotCacheRecords xmlns="http://schemas.openxmlformats.org/spreadsheetml/2006/main" xmlns:r="http://schemas.openxmlformats.org/officeDocument/2006/relationships" count="36">
  <r>
    <n v="413810"/>
    <x v="0"/>
    <x v="0"/>
    <n v="62061226.364443697"/>
  </r>
  <r>
    <n v="413810"/>
    <x v="0"/>
    <x v="1"/>
    <n v="1614736039.4865301"/>
  </r>
  <r>
    <n v="413810"/>
    <x v="0"/>
    <x v="2"/>
    <n v="38835581.260779701"/>
  </r>
  <r>
    <n v="413810"/>
    <x v="0"/>
    <x v="3"/>
    <n v="870575339.26100802"/>
  </r>
  <r>
    <n v="413810"/>
    <x v="0"/>
    <x v="4"/>
    <n v="326699123.86992598"/>
  </r>
  <r>
    <n v="413810"/>
    <x v="0"/>
    <x v="5"/>
    <n v="80817987.207885802"/>
  </r>
  <r>
    <n v="413810"/>
    <x v="0"/>
    <x v="6"/>
    <n v="4513417000"/>
  </r>
  <r>
    <n v="413810"/>
    <x v="0"/>
    <x v="7"/>
    <n v="1068436887.4270101"/>
  </r>
  <r>
    <n v="413810"/>
    <x v="0"/>
    <x v="8"/>
    <n v="451254815.12241501"/>
  </r>
  <r>
    <n v="413810"/>
    <x v="1"/>
    <x v="0"/>
    <n v="66850108.8843389"/>
  </r>
  <r>
    <n v="413810"/>
    <x v="1"/>
    <x v="1"/>
    <n v="1710680431.8420501"/>
  </r>
  <r>
    <n v="413810"/>
    <x v="1"/>
    <x v="2"/>
    <n v="43257335.198532"/>
  </r>
  <r>
    <n v="413810"/>
    <x v="1"/>
    <x v="3"/>
    <n v="948574098.90587997"/>
  </r>
  <r>
    <n v="413810"/>
    <x v="1"/>
    <x v="4"/>
    <n v="384910679.319902"/>
  </r>
  <r>
    <n v="413810"/>
    <x v="1"/>
    <x v="5"/>
    <n v="87313858.839616999"/>
  </r>
  <r>
    <n v="413810"/>
    <x v="1"/>
    <x v="6"/>
    <n v="4887661000"/>
  </r>
  <r>
    <n v="413810"/>
    <x v="1"/>
    <x v="7"/>
    <n v="1147554485.75892"/>
  </r>
  <r>
    <n v="413810"/>
    <x v="1"/>
    <x v="8"/>
    <n v="498520001.25076401"/>
  </r>
  <r>
    <n v="413810"/>
    <x v="2"/>
    <x v="0"/>
    <n v="72550696.639162093"/>
  </r>
  <r>
    <n v="413810"/>
    <x v="2"/>
    <x v="1"/>
    <n v="1770999335.6888599"/>
  </r>
  <r>
    <n v="413810"/>
    <x v="2"/>
    <x v="2"/>
    <n v="46697198.072539203"/>
  </r>
  <r>
    <n v="413810"/>
    <x v="2"/>
    <x v="3"/>
    <n v="1028981393.50674"/>
  </r>
  <r>
    <n v="413810"/>
    <x v="2"/>
    <x v="4"/>
    <n v="391808784.77714598"/>
  </r>
  <r>
    <n v="413810"/>
    <x v="2"/>
    <x v="5"/>
    <n v="91436159.901466995"/>
  </r>
  <r>
    <n v="413810"/>
    <x v="2"/>
    <x v="6"/>
    <n v="5092672000"/>
  </r>
  <r>
    <n v="413810"/>
    <x v="2"/>
    <x v="7"/>
    <n v="1152558381.1026399"/>
  </r>
  <r>
    <n v="413810"/>
    <x v="2"/>
    <x v="8"/>
    <n v="537640050.31145"/>
  </r>
  <r>
    <n v="413810"/>
    <x v="3"/>
    <x v="0"/>
    <n v="69488456.175528601"/>
  </r>
  <r>
    <n v="413810"/>
    <x v="3"/>
    <x v="1"/>
    <n v="1649085731.4637001"/>
  </r>
  <r>
    <n v="413810"/>
    <x v="3"/>
    <x v="2"/>
    <n v="44706053.811229698"/>
  </r>
  <r>
    <n v="413810"/>
    <x v="3"/>
    <x v="3"/>
    <n v="973675963.15589595"/>
  </r>
  <r>
    <n v="413810"/>
    <x v="3"/>
    <x v="4"/>
    <n v="392089645.97719502"/>
  </r>
  <r>
    <n v="413810"/>
    <x v="3"/>
    <x v="5"/>
    <n v="84057777.419728801"/>
  </r>
  <r>
    <n v="413810"/>
    <x v="3"/>
    <x v="6"/>
    <n v="4840579000"/>
  </r>
  <r>
    <n v="413810"/>
    <x v="3"/>
    <x v="7"/>
    <n v="1119987829.2592199"/>
  </r>
  <r>
    <n v="413810"/>
    <x v="3"/>
    <x v="8"/>
    <n v="507487542.73750699"/>
  </r>
</pivotCacheRecords>
</file>

<file path=xl/pivotCache/pivotCacheRecords92.xml><?xml version="1.0" encoding="utf-8"?>
<pivotCacheRecords xmlns="http://schemas.openxmlformats.org/spreadsheetml/2006/main" xmlns:r="http://schemas.openxmlformats.org/officeDocument/2006/relationships" count="36">
  <r>
    <n v="413811"/>
    <x v="0"/>
    <x v="0"/>
    <n v="49383306.46587"/>
  </r>
  <r>
    <n v="413811"/>
    <x v="1"/>
    <x v="0"/>
    <n v="76996388.183296204"/>
  </r>
  <r>
    <n v="413811"/>
    <x v="2"/>
    <x v="0"/>
    <n v="140347678.14653099"/>
  </r>
  <r>
    <n v="413811"/>
    <x v="3"/>
    <x v="0"/>
    <n v="427629349.735928"/>
  </r>
  <r>
    <n v="413811"/>
    <x v="4"/>
    <x v="0"/>
    <n v="667870149.85646105"/>
  </r>
  <r>
    <n v="413811"/>
    <x v="5"/>
    <x v="0"/>
    <n v="1145466507.6516099"/>
  </r>
  <r>
    <n v="413811"/>
    <x v="6"/>
    <x v="0"/>
    <n v="1415534616.5539801"/>
  </r>
  <r>
    <n v="413811"/>
    <x v="7"/>
    <x v="0"/>
    <n v="1578673003.4063301"/>
  </r>
  <r>
    <n v="413811"/>
    <x v="8"/>
    <x v="0"/>
    <n v="5501901000"/>
  </r>
  <r>
    <n v="413811"/>
    <x v="0"/>
    <x v="1"/>
    <n v="53115071.955913901"/>
  </r>
  <r>
    <n v="413811"/>
    <x v="1"/>
    <x v="1"/>
    <n v="82747445.249642894"/>
  </r>
  <r>
    <n v="413811"/>
    <x v="2"/>
    <x v="1"/>
    <n v="150017493.230555"/>
  </r>
  <r>
    <n v="413811"/>
    <x v="3"/>
    <x v="1"/>
    <n v="450844459.58016598"/>
  </r>
  <r>
    <n v="413811"/>
    <x v="4"/>
    <x v="1"/>
    <n v="720485932.16697705"/>
  </r>
  <r>
    <n v="413811"/>
    <x v="5"/>
    <x v="1"/>
    <n v="1226181222.6724"/>
  </r>
  <r>
    <n v="413811"/>
    <x v="6"/>
    <x v="1"/>
    <n v="1507893970.4610701"/>
  </r>
  <r>
    <n v="413811"/>
    <x v="7"/>
    <x v="1"/>
    <n v="1678225404.68328"/>
  </r>
  <r>
    <n v="413811"/>
    <x v="8"/>
    <x v="1"/>
    <n v="5869511000"/>
  </r>
  <r>
    <n v="413811"/>
    <x v="0"/>
    <x v="2"/>
    <n v="58951863.874688603"/>
  </r>
  <r>
    <n v="413811"/>
    <x v="1"/>
    <x v="2"/>
    <n v="89375808.985316798"/>
  </r>
  <r>
    <n v="413811"/>
    <x v="2"/>
    <x v="2"/>
    <n v="159961961.538914"/>
  </r>
  <r>
    <n v="413811"/>
    <x v="3"/>
    <x v="2"/>
    <n v="482550475.40411699"/>
  </r>
  <r>
    <n v="413811"/>
    <x v="4"/>
    <x v="2"/>
    <n v="788626181.38977301"/>
  </r>
  <r>
    <n v="413811"/>
    <x v="5"/>
    <x v="2"/>
    <n v="1334962884.15959"/>
  </r>
  <r>
    <n v="413811"/>
    <x v="6"/>
    <x v="2"/>
    <n v="1623431435.8627801"/>
  </r>
  <r>
    <n v="413811"/>
    <x v="7"/>
    <x v="2"/>
    <n v="1808959388.7848201"/>
  </r>
  <r>
    <n v="413811"/>
    <x v="8"/>
    <x v="2"/>
    <n v="6346820000"/>
  </r>
  <r>
    <n v="413811"/>
    <x v="0"/>
    <x v="3"/>
    <n v="62133746.026833899"/>
  </r>
  <r>
    <n v="413811"/>
    <x v="1"/>
    <x v="3"/>
    <n v="93450541.7563335"/>
  </r>
  <r>
    <n v="413811"/>
    <x v="2"/>
    <x v="3"/>
    <n v="165891759.04844001"/>
  </r>
  <r>
    <n v="413811"/>
    <x v="3"/>
    <x v="3"/>
    <n v="504628922.669173"/>
  </r>
  <r>
    <n v="413811"/>
    <x v="4"/>
    <x v="3"/>
    <n v="844372766.24682105"/>
  </r>
  <r>
    <n v="413811"/>
    <x v="5"/>
    <x v="3"/>
    <n v="1405703176.9384601"/>
  </r>
  <r>
    <n v="413811"/>
    <x v="6"/>
    <x v="3"/>
    <n v="1699506801.1954601"/>
  </r>
  <r>
    <n v="413811"/>
    <x v="7"/>
    <x v="3"/>
    <n v="1896313286.11847"/>
  </r>
  <r>
    <n v="413811"/>
    <x v="8"/>
    <x v="3"/>
    <n v="6672000999.9999905"/>
  </r>
</pivotCacheRecords>
</file>

<file path=xl/pivotCache/pivotCacheRecords93.xml><?xml version="1.0" encoding="utf-8"?>
<pivotCacheRecords xmlns="http://schemas.openxmlformats.org/spreadsheetml/2006/main" xmlns:r="http://schemas.openxmlformats.org/officeDocument/2006/relationships" count="36">
  <r>
    <n v="413812"/>
    <x v="0"/>
    <x v="0"/>
    <n v="0"/>
  </r>
  <r>
    <n v="413812"/>
    <x v="1"/>
    <x v="0"/>
    <n v="51276226.8803562"/>
  </r>
  <r>
    <n v="413812"/>
    <x v="2"/>
    <x v="0"/>
    <n v="79185351.386150494"/>
  </r>
  <r>
    <n v="413812"/>
    <x v="3"/>
    <x v="0"/>
    <n v="96297823.7570429"/>
  </r>
  <r>
    <n v="413812"/>
    <x v="4"/>
    <x v="0"/>
    <n v="250013531.902394"/>
  </r>
  <r>
    <n v="413812"/>
    <x v="5"/>
    <x v="0"/>
    <n v="1430266330.8487"/>
  </r>
  <r>
    <n v="413812"/>
    <x v="6"/>
    <x v="0"/>
    <n v="2556402383.7704802"/>
  </r>
  <r>
    <n v="413812"/>
    <x v="7"/>
    <x v="0"/>
    <n v="5125355351.4548798"/>
  </r>
  <r>
    <n v="413812"/>
    <x v="8"/>
    <x v="0"/>
    <n v="9588797000"/>
  </r>
  <r>
    <n v="413812"/>
    <x v="0"/>
    <x v="1"/>
    <n v="0"/>
  </r>
  <r>
    <n v="413812"/>
    <x v="1"/>
    <x v="1"/>
    <n v="55633365.502058201"/>
  </r>
  <r>
    <n v="413812"/>
    <x v="3"/>
    <x v="1"/>
    <n v="94974482.487427801"/>
  </r>
  <r>
    <n v="413812"/>
    <x v="2"/>
    <x v="1"/>
    <n v="107973206.652761"/>
  </r>
  <r>
    <n v="413812"/>
    <x v="4"/>
    <x v="1"/>
    <n v="262236269.57880801"/>
  </r>
  <r>
    <n v="413812"/>
    <x v="5"/>
    <x v="1"/>
    <n v="1549643417.8882401"/>
  </r>
  <r>
    <n v="413812"/>
    <x v="6"/>
    <x v="1"/>
    <n v="2682433105.1386399"/>
  </r>
  <r>
    <n v="413812"/>
    <x v="7"/>
    <x v="1"/>
    <n v="5285758152.7520504"/>
  </r>
  <r>
    <n v="413812"/>
    <x v="8"/>
    <x v="1"/>
    <n v="10038652000"/>
  </r>
  <r>
    <n v="413812"/>
    <x v="0"/>
    <x v="2"/>
    <n v="0"/>
  </r>
  <r>
    <n v="413812"/>
    <x v="1"/>
    <x v="2"/>
    <n v="42448601.253979497"/>
  </r>
  <r>
    <n v="413812"/>
    <x v="2"/>
    <x v="2"/>
    <n v="74879892.425027803"/>
  </r>
  <r>
    <n v="413812"/>
    <x v="3"/>
    <x v="2"/>
    <n v="98750574.223186702"/>
  </r>
  <r>
    <n v="413812"/>
    <x v="4"/>
    <x v="2"/>
    <n v="278863631.88565397"/>
  </r>
  <r>
    <n v="413812"/>
    <x v="5"/>
    <x v="2"/>
    <n v="1346239947.09831"/>
  </r>
  <r>
    <n v="413812"/>
    <x v="6"/>
    <x v="2"/>
    <n v="2081093492.0637701"/>
  </r>
  <r>
    <n v="413812"/>
    <x v="7"/>
    <x v="2"/>
    <n v="5446034861.0500698"/>
  </r>
  <r>
    <n v="413812"/>
    <x v="8"/>
    <x v="2"/>
    <n v="9368311000"/>
  </r>
  <r>
    <n v="413812"/>
    <x v="0"/>
    <x v="3"/>
    <n v="0"/>
  </r>
  <r>
    <n v="413812"/>
    <x v="1"/>
    <x v="3"/>
    <n v="54124532.405533403"/>
  </r>
  <r>
    <n v="413812"/>
    <x v="2"/>
    <x v="3"/>
    <n v="80545431.282553196"/>
  </r>
  <r>
    <n v="413812"/>
    <x v="3"/>
    <x v="3"/>
    <n v="168500085.57502601"/>
  </r>
  <r>
    <n v="413812"/>
    <x v="4"/>
    <x v="3"/>
    <n v="374578151.12081403"/>
  </r>
  <r>
    <n v="413812"/>
    <x v="5"/>
    <x v="3"/>
    <n v="1428932707.6296501"/>
  </r>
  <r>
    <n v="413812"/>
    <x v="6"/>
    <x v="3"/>
    <n v="2216338980.8231502"/>
  </r>
  <r>
    <n v="413812"/>
    <x v="7"/>
    <x v="3"/>
    <n v="7103609111.16327"/>
  </r>
  <r>
    <n v="413812"/>
    <x v="8"/>
    <x v="3"/>
    <n v="11426629000"/>
  </r>
</pivotCacheRecords>
</file>

<file path=xl/pivotCache/pivotCacheRecords94.xml><?xml version="1.0" encoding="utf-8"?>
<pivotCacheRecords xmlns="http://schemas.openxmlformats.org/spreadsheetml/2006/main" xmlns:r="http://schemas.openxmlformats.org/officeDocument/2006/relationships" count="36">
  <r>
    <n v="413813"/>
    <x v="0"/>
    <x v="0"/>
    <n v="366096738.409419"/>
  </r>
  <r>
    <n v="413813"/>
    <x v="1"/>
    <x v="0"/>
    <n v="579959840.74669695"/>
  </r>
  <r>
    <n v="413813"/>
    <x v="2"/>
    <x v="0"/>
    <n v="811073915.97234595"/>
  </r>
  <r>
    <n v="413813"/>
    <x v="3"/>
    <x v="0"/>
    <n v="2595088713.85497"/>
  </r>
  <r>
    <n v="413813"/>
    <x v="4"/>
    <x v="0"/>
    <n v="3686517963.4560399"/>
  </r>
  <r>
    <n v="413813"/>
    <x v="5"/>
    <x v="0"/>
    <n v="7053126713.1314497"/>
  </r>
  <r>
    <n v="413813"/>
    <x v="6"/>
    <x v="0"/>
    <n v="8736303120.4684601"/>
  </r>
  <r>
    <n v="413813"/>
    <x v="7"/>
    <x v="0"/>
    <n v="11413573993.9606"/>
  </r>
  <r>
    <n v="413813"/>
    <x v="8"/>
    <x v="0"/>
    <n v="35241741000"/>
  </r>
  <r>
    <n v="413813"/>
    <x v="0"/>
    <x v="1"/>
    <n v="381159936.04208201"/>
  </r>
  <r>
    <n v="413813"/>
    <x v="1"/>
    <x v="1"/>
    <n v="607862818.89234304"/>
  </r>
  <r>
    <n v="413813"/>
    <x v="2"/>
    <x v="1"/>
    <n v="838547600.57724798"/>
  </r>
  <r>
    <n v="413813"/>
    <x v="3"/>
    <x v="1"/>
    <n v="2697652105.1488099"/>
  </r>
  <r>
    <n v="413813"/>
    <x v="4"/>
    <x v="1"/>
    <n v="3917349813.9635201"/>
  </r>
  <r>
    <n v="413813"/>
    <x v="5"/>
    <x v="1"/>
    <n v="7401327841.9248199"/>
  </r>
  <r>
    <n v="413813"/>
    <x v="6"/>
    <x v="1"/>
    <n v="9144231660.7179508"/>
  </r>
  <r>
    <n v="413813"/>
    <x v="7"/>
    <x v="1"/>
    <n v="11894251222.7332"/>
  </r>
  <r>
    <n v="413813"/>
    <x v="8"/>
    <x v="1"/>
    <n v="36882383000"/>
  </r>
  <r>
    <n v="413813"/>
    <x v="0"/>
    <x v="2"/>
    <n v="422839494.46136099"/>
  </r>
  <r>
    <n v="413813"/>
    <x v="1"/>
    <x v="2"/>
    <n v="667808058.80339098"/>
  </r>
  <r>
    <n v="413813"/>
    <x v="2"/>
    <x v="2"/>
    <n v="905558308.70847499"/>
  </r>
  <r>
    <n v="413813"/>
    <x v="3"/>
    <x v="2"/>
    <n v="2937150698.2005"/>
  </r>
  <r>
    <n v="413813"/>
    <x v="4"/>
    <x v="2"/>
    <n v="4381359597.6243"/>
  </r>
  <r>
    <n v="413813"/>
    <x v="5"/>
    <x v="2"/>
    <n v="8144036316.2889299"/>
  </r>
  <r>
    <n v="413813"/>
    <x v="6"/>
    <x v="2"/>
    <n v="10037613120.1231"/>
  </r>
  <r>
    <n v="413813"/>
    <x v="7"/>
    <x v="2"/>
    <n v="12999769049.069599"/>
  </r>
  <r>
    <n v="413813"/>
    <x v="8"/>
    <x v="2"/>
    <n v="40496134643.279701"/>
  </r>
  <r>
    <n v="413813"/>
    <x v="0"/>
    <x v="3"/>
    <n v="463920243.59095299"/>
  </r>
  <r>
    <n v="413813"/>
    <x v="1"/>
    <x v="3"/>
    <n v="730484054.32818794"/>
  </r>
  <r>
    <n v="413813"/>
    <x v="2"/>
    <x v="3"/>
    <n v="977909325.93390596"/>
  </r>
  <r>
    <n v="413813"/>
    <x v="3"/>
    <x v="3"/>
    <n v="3191143041.6564398"/>
  </r>
  <r>
    <n v="413813"/>
    <x v="4"/>
    <x v="3"/>
    <n v="4850557897.6348495"/>
  </r>
  <r>
    <n v="413813"/>
    <x v="5"/>
    <x v="3"/>
    <n v="8919299431.3222198"/>
  </r>
  <r>
    <n v="413813"/>
    <x v="6"/>
    <x v="3"/>
    <n v="11011768927.068501"/>
  </r>
  <r>
    <n v="413813"/>
    <x v="7"/>
    <x v="3"/>
    <n v="14204959400.431601"/>
  </r>
  <r>
    <n v="413813"/>
    <x v="8"/>
    <x v="3"/>
    <n v="44350042321.966698"/>
  </r>
</pivotCacheRecords>
</file>

<file path=xl/pivotCache/pivotCacheRecords95.xml><?xml version="1.0" encoding="utf-8"?>
<pivotCacheRecords xmlns="http://schemas.openxmlformats.org/spreadsheetml/2006/main" xmlns:r="http://schemas.openxmlformats.org/officeDocument/2006/relationships" count="36">
  <r>
    <n v="413814"/>
    <x v="0"/>
    <x v="0"/>
    <n v="608347609.12227595"/>
  </r>
  <r>
    <n v="413814"/>
    <x v="1"/>
    <x v="0"/>
    <n v="710918559.676875"/>
  </r>
  <r>
    <n v="413814"/>
    <x v="2"/>
    <x v="0"/>
    <n v="1000539366.16511"/>
  </r>
  <r>
    <n v="413814"/>
    <x v="3"/>
    <x v="0"/>
    <n v="2981181055.8435402"/>
  </r>
  <r>
    <n v="413814"/>
    <x v="4"/>
    <x v="0"/>
    <n v="4368170233.39289"/>
  </r>
  <r>
    <n v="413814"/>
    <x v="5"/>
    <x v="0"/>
    <n v="8394245579.2123299"/>
  </r>
  <r>
    <n v="413814"/>
    <x v="6"/>
    <x v="0"/>
    <n v="9205025398.0445194"/>
  </r>
  <r>
    <n v="413814"/>
    <x v="7"/>
    <x v="0"/>
    <n v="12703300661.613701"/>
  </r>
  <r>
    <n v="413814"/>
    <x v="8"/>
    <x v="0"/>
    <n v="39971728463.071297"/>
  </r>
  <r>
    <n v="413814"/>
    <x v="0"/>
    <x v="1"/>
    <n v="631971009.789886"/>
  </r>
  <r>
    <n v="413814"/>
    <x v="1"/>
    <x v="1"/>
    <n v="730610775.46330905"/>
  </r>
  <r>
    <n v="413814"/>
    <x v="2"/>
    <x v="1"/>
    <n v="1031705936.05074"/>
  </r>
  <r>
    <n v="413814"/>
    <x v="3"/>
    <x v="1"/>
    <n v="3098768223.3087201"/>
  </r>
  <r>
    <n v="413814"/>
    <x v="4"/>
    <x v="1"/>
    <n v="4597650543.6373196"/>
  </r>
  <r>
    <n v="413814"/>
    <x v="5"/>
    <x v="1"/>
    <n v="8794707299.8230095"/>
  </r>
  <r>
    <n v="413814"/>
    <x v="6"/>
    <x v="1"/>
    <n v="9599877716.3073807"/>
  </r>
  <r>
    <n v="413814"/>
    <x v="7"/>
    <x v="1"/>
    <n v="13257025414.0809"/>
  </r>
  <r>
    <n v="413814"/>
    <x v="8"/>
    <x v="1"/>
    <n v="41742316918.461304"/>
  </r>
  <r>
    <n v="413814"/>
    <x v="0"/>
    <x v="2"/>
    <n v="658911041.68915796"/>
  </r>
  <r>
    <n v="413814"/>
    <x v="1"/>
    <x v="2"/>
    <n v="762211417.48296499"/>
  </r>
  <r>
    <n v="413814"/>
    <x v="2"/>
    <x v="2"/>
    <n v="1055868493.46127"/>
  </r>
  <r>
    <n v="413814"/>
    <x v="3"/>
    <x v="2"/>
    <n v="3218656685.1957502"/>
  </r>
  <r>
    <n v="413814"/>
    <x v="4"/>
    <x v="2"/>
    <n v="4882606037.2527704"/>
  </r>
  <r>
    <n v="413814"/>
    <x v="5"/>
    <x v="2"/>
    <n v="9236680828.1552696"/>
  </r>
  <r>
    <n v="413814"/>
    <x v="6"/>
    <x v="2"/>
    <n v="10022581264.2202"/>
  </r>
  <r>
    <n v="413814"/>
    <x v="7"/>
    <x v="2"/>
    <n v="13781174758.413"/>
  </r>
  <r>
    <n v="413814"/>
    <x v="8"/>
    <x v="2"/>
    <n v="43618690525.870399"/>
  </r>
  <r>
    <n v="413814"/>
    <x v="0"/>
    <x v="3"/>
    <n v="699079728.40935397"/>
  </r>
  <r>
    <n v="413814"/>
    <x v="1"/>
    <x v="3"/>
    <n v="805463940.39853406"/>
  </r>
  <r>
    <n v="413814"/>
    <x v="2"/>
    <x v="3"/>
    <n v="1075340231.0569799"/>
  </r>
  <r>
    <n v="413814"/>
    <x v="3"/>
    <x v="3"/>
    <n v="3340254640.7098498"/>
  </r>
  <r>
    <n v="413814"/>
    <x v="4"/>
    <x v="3"/>
    <n v="5177216370.8544598"/>
  </r>
  <r>
    <n v="413814"/>
    <x v="5"/>
    <x v="3"/>
    <n v="9684739212.5361195"/>
  </r>
  <r>
    <n v="413814"/>
    <x v="6"/>
    <x v="3"/>
    <n v="10510352936.9254"/>
  </r>
  <r>
    <n v="413814"/>
    <x v="7"/>
    <x v="3"/>
    <n v="14367160666.559299"/>
  </r>
  <r>
    <n v="413814"/>
    <x v="8"/>
    <x v="3"/>
    <n v="45659607727.449997"/>
  </r>
</pivotCacheRecords>
</file>

<file path=xl/pivotCache/pivotCacheRecords96.xml><?xml version="1.0" encoding="utf-8"?>
<pivotCacheRecords xmlns="http://schemas.openxmlformats.org/spreadsheetml/2006/main" xmlns:r="http://schemas.openxmlformats.org/officeDocument/2006/relationships" count="36">
  <r>
    <n v="416484"/>
    <x v="0"/>
    <x v="0"/>
    <n v="83950943.032585695"/>
  </r>
  <r>
    <n v="416484"/>
    <x v="1"/>
    <x v="0"/>
    <n v="97455196.489001602"/>
  </r>
  <r>
    <n v="416484"/>
    <x v="2"/>
    <x v="0"/>
    <n v="124392098.937222"/>
  </r>
  <r>
    <n v="416484"/>
    <x v="3"/>
    <x v="0"/>
    <n v="392086611.94211799"/>
  </r>
  <r>
    <n v="416484"/>
    <x v="4"/>
    <x v="0"/>
    <n v="582365205.41516495"/>
  </r>
  <r>
    <n v="416484"/>
    <x v="5"/>
    <x v="0"/>
    <n v="1076056797.7509501"/>
  </r>
  <r>
    <n v="416484"/>
    <x v="6"/>
    <x v="0"/>
    <n v="1267169466.4405799"/>
  </r>
  <r>
    <n v="416484"/>
    <x v="7"/>
    <x v="0"/>
    <n v="1716366689.8536301"/>
  </r>
  <r>
    <n v="416484"/>
    <x v="8"/>
    <x v="0"/>
    <n v="5339843009.8612499"/>
  </r>
  <r>
    <n v="416484"/>
    <x v="0"/>
    <x v="1"/>
    <n v="86069992.555215493"/>
  </r>
  <r>
    <n v="416484"/>
    <x v="1"/>
    <x v="1"/>
    <n v="103463338.62024701"/>
  </r>
  <r>
    <n v="416484"/>
    <x v="2"/>
    <x v="1"/>
    <n v="132337798.47054701"/>
  </r>
  <r>
    <n v="416484"/>
    <x v="3"/>
    <x v="1"/>
    <n v="418843044.37610102"/>
  </r>
  <r>
    <n v="416484"/>
    <x v="4"/>
    <x v="1"/>
    <n v="633740132.03093696"/>
  </r>
  <r>
    <n v="416484"/>
    <x v="5"/>
    <x v="1"/>
    <n v="1159866182.67414"/>
  </r>
  <r>
    <n v="416484"/>
    <x v="6"/>
    <x v="1"/>
    <n v="1369239820.3206201"/>
  </r>
  <r>
    <n v="416484"/>
    <x v="7"/>
    <x v="1"/>
    <n v="1844937810.1375999"/>
  </r>
  <r>
    <n v="416484"/>
    <x v="8"/>
    <x v="1"/>
    <n v="5748498119.1854095"/>
  </r>
  <r>
    <n v="416484"/>
    <x v="0"/>
    <x v="2"/>
    <n v="80512813.938341305"/>
  </r>
  <r>
    <n v="416484"/>
    <x v="1"/>
    <x v="2"/>
    <n v="100110823.870506"/>
  </r>
  <r>
    <n v="416484"/>
    <x v="2"/>
    <x v="2"/>
    <n v="129352519.934967"/>
  </r>
  <r>
    <n v="416484"/>
    <x v="3"/>
    <x v="2"/>
    <n v="413185752.88696599"/>
  </r>
  <r>
    <n v="416484"/>
    <x v="4"/>
    <x v="2"/>
    <n v="641081020.79082096"/>
  </r>
  <r>
    <n v="416484"/>
    <x v="5"/>
    <x v="2"/>
    <n v="1150614073.7423999"/>
  </r>
  <r>
    <n v="416484"/>
    <x v="6"/>
    <x v="2"/>
    <n v="1366121840.9963"/>
  </r>
  <r>
    <n v="416484"/>
    <x v="7"/>
    <x v="2"/>
    <n v="1826155785.1828799"/>
  </r>
  <r>
    <n v="416484"/>
    <x v="8"/>
    <x v="2"/>
    <n v="5707134631.3431902"/>
  </r>
  <r>
    <n v="416484"/>
    <x v="0"/>
    <x v="3"/>
    <n v="78320401.881831706"/>
  </r>
  <r>
    <n v="416484"/>
    <x v="1"/>
    <x v="3"/>
    <n v="100804588.77295201"/>
  </r>
  <r>
    <n v="416484"/>
    <x v="2"/>
    <x v="3"/>
    <n v="128375909.477053"/>
  </r>
  <r>
    <n v="416484"/>
    <x v="3"/>
    <x v="3"/>
    <n v="414898891.81204802"/>
  </r>
  <r>
    <n v="416484"/>
    <x v="4"/>
    <x v="3"/>
    <n v="648572067.70636404"/>
  </r>
  <r>
    <n v="416484"/>
    <x v="5"/>
    <x v="3"/>
    <n v="1155045198.0186901"/>
  </r>
  <r>
    <n v="416484"/>
    <x v="6"/>
    <x v="3"/>
    <n v="1377368791.6087101"/>
  </r>
  <r>
    <n v="416484"/>
    <x v="7"/>
    <x v="3"/>
    <n v="1829823910.79232"/>
  </r>
  <r>
    <n v="416484"/>
    <x v="8"/>
    <x v="3"/>
    <n v="5733209760.0699701"/>
  </r>
</pivotCacheRecords>
</file>

<file path=xl/pivotCache/pivotCacheRecords97.xml><?xml version="1.0" encoding="utf-8"?>
<pivotCacheRecords xmlns="http://schemas.openxmlformats.org/spreadsheetml/2006/main" xmlns:r="http://schemas.openxmlformats.org/officeDocument/2006/relationships" count="36">
  <r>
    <n v="423159"/>
    <x v="0"/>
    <x v="0"/>
    <n v="657984138.229128"/>
  </r>
  <r>
    <n v="423159"/>
    <x v="1"/>
    <x v="0"/>
    <n v="864547602.25764406"/>
  </r>
  <r>
    <n v="423159"/>
    <x v="2"/>
    <x v="0"/>
    <n v="1185650864.60236"/>
  </r>
  <r>
    <n v="423159"/>
    <x v="3"/>
    <x v="0"/>
    <n v="3303776967.4945898"/>
  </r>
  <r>
    <n v="423159"/>
    <x v="4"/>
    <x v="0"/>
    <n v="4822161901.7859001"/>
  </r>
  <r>
    <n v="423159"/>
    <x v="5"/>
    <x v="0"/>
    <n v="8629792249.7990398"/>
  </r>
  <r>
    <n v="423159"/>
    <x v="6"/>
    <x v="0"/>
    <n v="9952638836.5318298"/>
  </r>
  <r>
    <n v="423159"/>
    <x v="7"/>
    <x v="0"/>
    <n v="13519381563.777399"/>
  </r>
  <r>
    <n v="423159"/>
    <x v="8"/>
    <x v="0"/>
    <n v="42935934124.477798"/>
  </r>
  <r>
    <n v="423159"/>
    <x v="0"/>
    <x v="1"/>
    <n v="699322002.572052"/>
  </r>
  <r>
    <n v="423159"/>
    <x v="1"/>
    <x v="1"/>
    <n v="898521208.04122901"/>
  </r>
  <r>
    <n v="423159"/>
    <x v="2"/>
    <x v="1"/>
    <n v="1246576630.974"/>
  </r>
  <r>
    <n v="423159"/>
    <x v="3"/>
    <x v="1"/>
    <n v="3446595163.9873199"/>
  </r>
  <r>
    <n v="423159"/>
    <x v="4"/>
    <x v="1"/>
    <n v="5240850754.9287395"/>
  </r>
  <r>
    <n v="423159"/>
    <x v="5"/>
    <x v="1"/>
    <n v="9167427767.0748405"/>
  </r>
  <r>
    <n v="423159"/>
    <x v="6"/>
    <x v="1"/>
    <n v="10482637619.2064"/>
  </r>
  <r>
    <n v="423159"/>
    <x v="7"/>
    <x v="1"/>
    <n v="14172977387.726999"/>
  </r>
  <r>
    <n v="423159"/>
    <x v="8"/>
    <x v="1"/>
    <n v="45354908534.511597"/>
  </r>
  <r>
    <n v="423159"/>
    <x v="0"/>
    <x v="2"/>
    <n v="730565011.10867202"/>
  </r>
  <r>
    <n v="423159"/>
    <x v="1"/>
    <x v="2"/>
    <n v="967151858.95665205"/>
  </r>
  <r>
    <n v="423159"/>
    <x v="2"/>
    <x v="2"/>
    <n v="1321916391.6398699"/>
  </r>
  <r>
    <n v="423159"/>
    <x v="3"/>
    <x v="2"/>
    <n v="3640506293.2037401"/>
  </r>
  <r>
    <n v="423159"/>
    <x v="4"/>
    <x v="2"/>
    <n v="5706981594.3212404"/>
  </r>
  <r>
    <n v="423159"/>
    <x v="5"/>
    <x v="2"/>
    <n v="9777647256.3452702"/>
  </r>
  <r>
    <n v="423159"/>
    <x v="6"/>
    <x v="2"/>
    <n v="11082313388.166599"/>
  </r>
  <r>
    <n v="423159"/>
    <x v="7"/>
    <x v="2"/>
    <n v="15011439703.3104"/>
  </r>
  <r>
    <n v="423159"/>
    <x v="8"/>
    <x v="2"/>
    <n v="48238521497.052399"/>
  </r>
  <r>
    <n v="423159"/>
    <x v="0"/>
    <x v="3"/>
    <n v="774127552.76777506"/>
  </r>
  <r>
    <n v="423159"/>
    <x v="1"/>
    <x v="3"/>
    <n v="933279709.24299896"/>
  </r>
  <r>
    <n v="423159"/>
    <x v="2"/>
    <x v="3"/>
    <n v="1359292118.3023801"/>
  </r>
  <r>
    <n v="423159"/>
    <x v="3"/>
    <x v="3"/>
    <n v="3816083219.3101802"/>
  </r>
  <r>
    <n v="423159"/>
    <x v="4"/>
    <x v="3"/>
    <n v="5966981537.5874701"/>
  </r>
  <r>
    <n v="423159"/>
    <x v="5"/>
    <x v="3"/>
    <n v="10196054550.756901"/>
  </r>
  <r>
    <n v="423159"/>
    <x v="6"/>
    <x v="3"/>
    <n v="11696780389.692499"/>
  </r>
  <r>
    <n v="423159"/>
    <x v="7"/>
    <x v="3"/>
    <n v="15762385607.3936"/>
  </r>
  <r>
    <n v="423159"/>
    <x v="8"/>
    <x v="3"/>
    <n v="50504984685.053802"/>
  </r>
</pivotCacheRecords>
</file>

<file path=xl/pivotCache/pivotCacheRecords98.xml><?xml version="1.0" encoding="utf-8"?>
<pivotCacheRecords xmlns="http://schemas.openxmlformats.org/spreadsheetml/2006/main" xmlns:r="http://schemas.openxmlformats.org/officeDocument/2006/relationships" count="36">
  <r>
    <n v="413816"/>
    <x v="0"/>
    <x v="0"/>
    <n v="52137719.892190501"/>
  </r>
  <r>
    <n v="413816"/>
    <x v="1"/>
    <x v="0"/>
    <n v="114422567.468652"/>
  </r>
  <r>
    <n v="413816"/>
    <x v="2"/>
    <x v="0"/>
    <n v="136329550.822375"/>
  </r>
  <r>
    <n v="413816"/>
    <x v="3"/>
    <x v="0"/>
    <n v="370145465.46128398"/>
  </r>
  <r>
    <n v="413816"/>
    <x v="4"/>
    <x v="0"/>
    <n v="505816220.50306201"/>
  </r>
  <r>
    <n v="413816"/>
    <x v="5"/>
    <x v="0"/>
    <n v="927048053.11923397"/>
  </r>
  <r>
    <n v="413816"/>
    <x v="6"/>
    <x v="0"/>
    <n v="995221968.32034004"/>
  </r>
  <r>
    <n v="413816"/>
    <x v="7"/>
    <x v="0"/>
    <n v="1423010868.1268899"/>
  </r>
  <r>
    <n v="413816"/>
    <x v="8"/>
    <x v="0"/>
    <n v="4524132413.7140303"/>
  </r>
  <r>
    <n v="413816"/>
    <x v="0"/>
    <x v="1"/>
    <n v="38370828.920647196"/>
  </r>
  <r>
    <n v="413816"/>
    <x v="1"/>
    <x v="1"/>
    <n v="78564839.279748201"/>
  </r>
  <r>
    <n v="413816"/>
    <x v="2"/>
    <x v="1"/>
    <n v="94990476.443283096"/>
  </r>
  <r>
    <n v="413816"/>
    <x v="3"/>
    <x v="1"/>
    <n v="243993584.495545"/>
  </r>
  <r>
    <n v="413816"/>
    <x v="4"/>
    <x v="1"/>
    <n v="355734683.94447798"/>
  </r>
  <r>
    <n v="413816"/>
    <x v="5"/>
    <x v="1"/>
    <n v="634972544.73857403"/>
  </r>
  <r>
    <n v="413816"/>
    <x v="6"/>
    <x v="1"/>
    <n v="681614919.73467302"/>
  </r>
  <r>
    <n v="413816"/>
    <x v="7"/>
    <x v="1"/>
    <n v="969971873.31120205"/>
  </r>
  <r>
    <n v="413816"/>
    <x v="8"/>
    <x v="1"/>
    <n v="3098213750.8681502"/>
  </r>
  <r>
    <n v="413816"/>
    <x v="0"/>
    <x v="2"/>
    <n v="33550265.774551399"/>
  </r>
  <r>
    <n v="413816"/>
    <x v="1"/>
    <x v="2"/>
    <n v="72993865.363749698"/>
  </r>
  <r>
    <n v="413816"/>
    <x v="2"/>
    <x v="2"/>
    <n v="100797180.730911"/>
  </r>
  <r>
    <n v="413816"/>
    <x v="3"/>
    <x v="2"/>
    <n v="226299952.009911"/>
  </r>
  <r>
    <n v="413816"/>
    <x v="4"/>
    <x v="2"/>
    <n v="341653496.23660499"/>
  </r>
  <r>
    <n v="413816"/>
    <x v="5"/>
    <x v="2"/>
    <n v="593450491.73220897"/>
  </r>
  <r>
    <n v="413816"/>
    <x v="6"/>
    <x v="2"/>
    <n v="617475303.59057999"/>
  </r>
  <r>
    <n v="413816"/>
    <x v="7"/>
    <x v="2"/>
    <n v="885280480.357373"/>
  </r>
  <r>
    <n v="413816"/>
    <x v="8"/>
    <x v="2"/>
    <n v="2871501035.7958899"/>
  </r>
  <r>
    <n v="413816"/>
    <x v="0"/>
    <x v="3"/>
    <n v="35553953.310064003"/>
  </r>
  <r>
    <n v="413816"/>
    <x v="1"/>
    <x v="3"/>
    <n v="79014219.4462668"/>
  </r>
  <r>
    <n v="413816"/>
    <x v="2"/>
    <x v="3"/>
    <n v="113775846.07964399"/>
  </r>
  <r>
    <n v="413816"/>
    <x v="3"/>
    <x v="3"/>
    <n v="251598177.17643201"/>
  </r>
  <r>
    <n v="413816"/>
    <x v="4"/>
    <x v="3"/>
    <n v="380752157.675937"/>
  </r>
  <r>
    <n v="413816"/>
    <x v="5"/>
    <x v="3"/>
    <n v="654715618.17878997"/>
  </r>
  <r>
    <n v="413816"/>
    <x v="6"/>
    <x v="3"/>
    <n v="676784790.97910404"/>
  </r>
  <r>
    <n v="413816"/>
    <x v="7"/>
    <x v="3"/>
    <n v="970755076.246032"/>
  </r>
  <r>
    <n v="413816"/>
    <x v="8"/>
    <x v="3"/>
    <n v="3162949839.0922699"/>
  </r>
</pivotCacheRecords>
</file>

<file path=xl/pivotCache/pivotCacheRecords99.xml><?xml version="1.0" encoding="utf-8"?>
<pivotCacheRecords xmlns="http://schemas.openxmlformats.org/spreadsheetml/2006/main" xmlns:r="http://schemas.openxmlformats.org/officeDocument/2006/relationships" count="36">
  <r>
    <n v="413799"/>
    <x v="0"/>
    <x v="0"/>
    <n v="146130933.56141999"/>
  </r>
  <r>
    <n v="413799"/>
    <x v="1"/>
    <x v="0"/>
    <n v="314508898.556889"/>
  </r>
  <r>
    <n v="413799"/>
    <x v="2"/>
    <x v="0"/>
    <n v="346675247.47236502"/>
  </r>
  <r>
    <n v="413799"/>
    <x v="3"/>
    <x v="0"/>
    <n v="944598170.07950902"/>
  </r>
  <r>
    <n v="413799"/>
    <x v="4"/>
    <x v="0"/>
    <n v="1287408357.1138999"/>
  </r>
  <r>
    <n v="413799"/>
    <x v="5"/>
    <x v="0"/>
    <n v="2670913963.5782499"/>
  </r>
  <r>
    <n v="413799"/>
    <x v="6"/>
    <x v="0"/>
    <n v="2800178187.8827701"/>
  </r>
  <r>
    <n v="413799"/>
    <x v="7"/>
    <x v="0"/>
    <n v="4103213016.9889202"/>
  </r>
  <r>
    <n v="413799"/>
    <x v="8"/>
    <x v="0"/>
    <n v="12613626775.233999"/>
  </r>
  <r>
    <n v="413799"/>
    <x v="0"/>
    <x v="1"/>
    <n v="162201914.44521901"/>
  </r>
  <r>
    <n v="413799"/>
    <x v="1"/>
    <x v="1"/>
    <n v="333438994.73188901"/>
  </r>
  <r>
    <n v="413799"/>
    <x v="2"/>
    <x v="1"/>
    <n v="380439374.61183798"/>
  </r>
  <r>
    <n v="413799"/>
    <x v="3"/>
    <x v="1"/>
    <n v="1045294879.40771"/>
  </r>
  <r>
    <n v="413799"/>
    <x v="4"/>
    <x v="1"/>
    <n v="1425712005.54529"/>
  </r>
  <r>
    <n v="413799"/>
    <x v="5"/>
    <x v="1"/>
    <n v="2943456178.5329499"/>
  </r>
  <r>
    <n v="413799"/>
    <x v="6"/>
    <x v="1"/>
    <n v="3107430223.45263"/>
  </r>
  <r>
    <n v="413799"/>
    <x v="7"/>
    <x v="1"/>
    <n v="4503100951.9906101"/>
  </r>
  <r>
    <n v="413799"/>
    <x v="8"/>
    <x v="1"/>
    <n v="13901074522.7181"/>
  </r>
  <r>
    <n v="413799"/>
    <x v="0"/>
    <x v="2"/>
    <n v="163091157.172021"/>
  </r>
  <r>
    <n v="413799"/>
    <x v="1"/>
    <x v="2"/>
    <n v="358136842.03987199"/>
  </r>
  <r>
    <n v="413799"/>
    <x v="2"/>
    <x v="2"/>
    <n v="386657096.98387498"/>
  </r>
  <r>
    <n v="413799"/>
    <x v="3"/>
    <x v="2"/>
    <n v="1060451261.15376"/>
  </r>
  <r>
    <n v="413799"/>
    <x v="4"/>
    <x v="2"/>
    <n v="1475374798.0811701"/>
  </r>
  <r>
    <n v="413799"/>
    <x v="5"/>
    <x v="2"/>
    <n v="3022731981.7781401"/>
  </r>
  <r>
    <n v="413799"/>
    <x v="6"/>
    <x v="2"/>
    <n v="3142466861.8460302"/>
  </r>
  <r>
    <n v="413799"/>
    <x v="7"/>
    <x v="2"/>
    <n v="4569717318.8510504"/>
  </r>
  <r>
    <n v="413799"/>
    <x v="8"/>
    <x v="2"/>
    <n v="14178627317.905899"/>
  </r>
  <r>
    <n v="413799"/>
    <x v="0"/>
    <x v="3"/>
    <n v="173106020.48613301"/>
  </r>
  <r>
    <n v="413799"/>
    <x v="1"/>
    <x v="3"/>
    <n v="391289734.66767001"/>
  </r>
  <r>
    <n v="413799"/>
    <x v="2"/>
    <x v="3"/>
    <n v="411710602.393583"/>
  </r>
  <r>
    <n v="413799"/>
    <x v="3"/>
    <x v="3"/>
    <n v="1134284389.25192"/>
  </r>
  <r>
    <n v="413799"/>
    <x v="4"/>
    <x v="3"/>
    <n v="1599885672.7619901"/>
  </r>
  <r>
    <n v="413799"/>
    <x v="5"/>
    <x v="3"/>
    <n v="3261379598.6910701"/>
  </r>
  <r>
    <n v="413799"/>
    <x v="6"/>
    <x v="3"/>
    <n v="3376409054.23947"/>
  </r>
  <r>
    <n v="413799"/>
    <x v="7"/>
    <x v="3"/>
    <n v="4910111830.6512003"/>
  </r>
  <r>
    <n v="413799"/>
    <x v="8"/>
    <x v="3"/>
    <n v="15258176903.143"/>
  </r>
</pivotCacheRecords>
</file>

<file path=xl/pivotCache/pivotCacheRecords100.xml><?xml version="1.0" encoding="utf-8"?>
<pivotCacheRecords xmlns="http://schemas.openxmlformats.org/spreadsheetml/2006/main" xmlns:r="http://schemas.openxmlformats.org/officeDocument/2006/relationships" count="36">
  <r>
    <n v="413817"/>
    <x v="0"/>
    <x v="0"/>
    <n v="79821352.562865496"/>
  </r>
  <r>
    <n v="413817"/>
    <x v="1"/>
    <x v="0"/>
    <n v="152105083.56455401"/>
  </r>
  <r>
    <n v="413817"/>
    <x v="2"/>
    <x v="0"/>
    <n v="389680638.73142499"/>
  </r>
  <r>
    <n v="413817"/>
    <x v="3"/>
    <x v="0"/>
    <n v="482833977.29091603"/>
  </r>
  <r>
    <n v="413817"/>
    <x v="4"/>
    <x v="0"/>
    <n v="799704045.12976897"/>
  </r>
  <r>
    <n v="413817"/>
    <x v="5"/>
    <x v="0"/>
    <n v="1202349834.8723099"/>
  </r>
  <r>
    <n v="413817"/>
    <x v="6"/>
    <x v="0"/>
    <n v="1301656900.5844901"/>
  </r>
  <r>
    <n v="413817"/>
    <x v="7"/>
    <x v="0"/>
    <n v="1637876215.6024101"/>
  </r>
  <r>
    <n v="413817"/>
    <x v="8"/>
    <x v="0"/>
    <n v="6046028048.3387499"/>
  </r>
  <r>
    <n v="413817"/>
    <x v="0"/>
    <x v="1"/>
    <n v="83503508.267630696"/>
  </r>
  <r>
    <n v="413817"/>
    <x v="1"/>
    <x v="1"/>
    <n v="154385141.205419"/>
  </r>
  <r>
    <n v="413817"/>
    <x v="2"/>
    <x v="1"/>
    <n v="409006473.21744698"/>
  </r>
  <r>
    <n v="413817"/>
    <x v="3"/>
    <x v="1"/>
    <n v="496517349.02444297"/>
  </r>
  <r>
    <n v="413817"/>
    <x v="4"/>
    <x v="1"/>
    <n v="845421445.96133602"/>
  </r>
  <r>
    <n v="413817"/>
    <x v="5"/>
    <x v="1"/>
    <n v="1255259286.10655"/>
  </r>
  <r>
    <n v="413817"/>
    <x v="6"/>
    <x v="1"/>
    <n v="1360060441.05059"/>
  </r>
  <r>
    <n v="413817"/>
    <x v="7"/>
    <x v="1"/>
    <n v="1703822043.5605299"/>
  </r>
  <r>
    <n v="413817"/>
    <x v="8"/>
    <x v="1"/>
    <n v="6307975688.3939505"/>
  </r>
  <r>
    <n v="413817"/>
    <x v="0"/>
    <x v="2"/>
    <n v="75786862.098868906"/>
  </r>
  <r>
    <n v="413817"/>
    <x v="1"/>
    <x v="2"/>
    <n v="144466338.98168501"/>
  </r>
  <r>
    <n v="413817"/>
    <x v="2"/>
    <x v="2"/>
    <n v="395701875.05255097"/>
  </r>
  <r>
    <n v="413817"/>
    <x v="3"/>
    <x v="2"/>
    <n v="467065623.50025499"/>
  </r>
  <r>
    <n v="413817"/>
    <x v="4"/>
    <x v="2"/>
    <n v="816751526.28530002"/>
  </r>
  <r>
    <n v="413817"/>
    <x v="5"/>
    <x v="2"/>
    <n v="1142988947.8355701"/>
  </r>
  <r>
    <n v="413817"/>
    <x v="6"/>
    <x v="2"/>
    <n v="1273761846.69751"/>
  </r>
  <r>
    <n v="413817"/>
    <x v="7"/>
    <x v="2"/>
    <n v="1546243304.1415999"/>
  </r>
  <r>
    <n v="413817"/>
    <x v="8"/>
    <x v="2"/>
    <n v="5862766324.5933399"/>
  </r>
  <r>
    <n v="413817"/>
    <x v="0"/>
    <x v="3"/>
    <n v="80559801.678949207"/>
  </r>
  <r>
    <n v="413817"/>
    <x v="1"/>
    <x v="3"/>
    <n v="153313849.069525"/>
  </r>
  <r>
    <n v="413817"/>
    <x v="2"/>
    <x v="3"/>
    <n v="415347116.52527601"/>
  </r>
  <r>
    <n v="413817"/>
    <x v="3"/>
    <x v="3"/>
    <n v="499989491.77096403"/>
  </r>
  <r>
    <n v="413817"/>
    <x v="4"/>
    <x v="3"/>
    <n v="885760844.86281705"/>
  </r>
  <r>
    <n v="413817"/>
    <x v="5"/>
    <x v="3"/>
    <n v="1219341610.16414"/>
  </r>
  <r>
    <n v="413817"/>
    <x v="6"/>
    <x v="3"/>
    <n v="1360303018.0671"/>
  </r>
  <r>
    <n v="413817"/>
    <x v="7"/>
    <x v="3"/>
    <n v="1642155015.0850999"/>
  </r>
  <r>
    <n v="413817"/>
    <x v="8"/>
    <x v="3"/>
    <n v="6256770747.2238798"/>
  </r>
</pivotCacheRecords>
</file>

<file path=xl/pivotCache/pivotCacheRecords101.xml><?xml version="1.0" encoding="utf-8"?>
<pivotCacheRecords xmlns="http://schemas.openxmlformats.org/spreadsheetml/2006/main" xmlns:r="http://schemas.openxmlformats.org/officeDocument/2006/relationships" count="36">
  <r>
    <n v="413818"/>
    <x v="0"/>
    <x v="0"/>
    <n v="210822939.227824"/>
  </r>
  <r>
    <n v="413818"/>
    <x v="1"/>
    <x v="0"/>
    <n v="365457303.86628199"/>
  </r>
  <r>
    <n v="413818"/>
    <x v="2"/>
    <x v="0"/>
    <n v="489960037.87796801"/>
  </r>
  <r>
    <n v="413818"/>
    <x v="3"/>
    <x v="0"/>
    <n v="1083198526.7432301"/>
  </r>
  <r>
    <n v="413818"/>
    <x v="4"/>
    <x v="0"/>
    <n v="1720289578.5552001"/>
  </r>
  <r>
    <n v="413818"/>
    <x v="5"/>
    <x v="0"/>
    <n v="3128654456.1584702"/>
  </r>
  <r>
    <n v="413818"/>
    <x v="6"/>
    <x v="0"/>
    <n v="3228219896.3509598"/>
  </r>
  <r>
    <n v="413818"/>
    <x v="7"/>
    <x v="0"/>
    <n v="4691855955.5974703"/>
  </r>
  <r>
    <n v="413818"/>
    <x v="8"/>
    <x v="0"/>
    <n v="14918458694.377399"/>
  </r>
  <r>
    <n v="413818"/>
    <x v="0"/>
    <x v="1"/>
    <n v="230278956.22981101"/>
  </r>
  <r>
    <n v="413818"/>
    <x v="1"/>
    <x v="1"/>
    <n v="386404121.679986"/>
  </r>
  <r>
    <n v="413818"/>
    <x v="2"/>
    <x v="1"/>
    <n v="526186828.77840698"/>
  </r>
  <r>
    <n v="413818"/>
    <x v="3"/>
    <x v="1"/>
    <n v="1153099104.4322"/>
  </r>
  <r>
    <n v="413818"/>
    <x v="4"/>
    <x v="1"/>
    <n v="1881081747.8928499"/>
  </r>
  <r>
    <n v="413818"/>
    <x v="5"/>
    <x v="1"/>
    <n v="3367870804.1411901"/>
  </r>
  <r>
    <n v="413818"/>
    <x v="6"/>
    <x v="1"/>
    <n v="3452965748.5967002"/>
  </r>
  <r>
    <n v="413818"/>
    <x v="7"/>
    <x v="1"/>
    <n v="5007199049.3350697"/>
  </r>
  <r>
    <n v="413818"/>
    <x v="8"/>
    <x v="1"/>
    <n v="16005086361.086201"/>
  </r>
  <r>
    <n v="413818"/>
    <x v="0"/>
    <x v="2"/>
    <n v="226444282.28648999"/>
  </r>
  <r>
    <n v="413818"/>
    <x v="1"/>
    <x v="2"/>
    <n v="384668206.14689702"/>
  </r>
  <r>
    <n v="413818"/>
    <x v="2"/>
    <x v="2"/>
    <n v="537454934.88301802"/>
  </r>
  <r>
    <n v="413818"/>
    <x v="3"/>
    <x v="2"/>
    <n v="1158454204.6988499"/>
  </r>
  <r>
    <n v="413818"/>
    <x v="4"/>
    <x v="2"/>
    <n v="1946671427.1060901"/>
  </r>
  <r>
    <n v="413818"/>
    <x v="5"/>
    <x v="2"/>
    <n v="3414304657.6451001"/>
  </r>
  <r>
    <n v="413818"/>
    <x v="6"/>
    <x v="2"/>
    <n v="3493434162.1798401"/>
  </r>
  <r>
    <n v="413818"/>
    <x v="7"/>
    <x v="2"/>
    <n v="5038542615.5376101"/>
  </r>
  <r>
    <n v="413818"/>
    <x v="8"/>
    <x v="2"/>
    <n v="16199974490.4839"/>
  </r>
  <r>
    <n v="413818"/>
    <x v="0"/>
    <x v="3"/>
    <n v="238058315.85206401"/>
  </r>
  <r>
    <n v="413818"/>
    <x v="1"/>
    <x v="3"/>
    <n v="399282160.84894699"/>
  </r>
  <r>
    <n v="413818"/>
    <x v="2"/>
    <x v="3"/>
    <n v="566262580.17239702"/>
  </r>
  <r>
    <n v="413818"/>
    <x v="3"/>
    <x v="3"/>
    <n v="1219283456.9341099"/>
  </r>
  <r>
    <n v="413818"/>
    <x v="4"/>
    <x v="3"/>
    <n v="2077346351.17155"/>
  </r>
  <r>
    <n v="413818"/>
    <x v="5"/>
    <x v="3"/>
    <n v="3607796025.0684299"/>
  </r>
  <r>
    <n v="413818"/>
    <x v="6"/>
    <x v="3"/>
    <n v="3694287190.3829899"/>
  </r>
  <r>
    <n v="413818"/>
    <x v="7"/>
    <x v="3"/>
    <n v="5306162143.7604198"/>
  </r>
  <r>
    <n v="413818"/>
    <x v="8"/>
    <x v="3"/>
    <n v="17108478224.190901"/>
  </r>
</pivotCacheRecords>
</file>

<file path=xl/pivotCache/pivotCacheRecords102.xml><?xml version="1.0" encoding="utf-8"?>
<pivotCacheRecords xmlns="http://schemas.openxmlformats.org/spreadsheetml/2006/main" xmlns:r="http://schemas.openxmlformats.org/officeDocument/2006/relationships" count="36">
  <r>
    <n v="413819"/>
    <x v="0"/>
    <x v="0"/>
    <n v="62092391.741038397"/>
  </r>
  <r>
    <n v="413819"/>
    <x v="1"/>
    <x v="0"/>
    <n v="133007967.10664"/>
  </r>
  <r>
    <n v="413819"/>
    <x v="2"/>
    <x v="0"/>
    <n v="161335286.20225"/>
  </r>
  <r>
    <n v="413819"/>
    <x v="3"/>
    <x v="0"/>
    <n v="520282424.44426697"/>
  </r>
  <r>
    <n v="413819"/>
    <x v="4"/>
    <x v="0"/>
    <n v="854856045.91099799"/>
  </r>
  <r>
    <n v="413819"/>
    <x v="5"/>
    <x v="0"/>
    <n v="1345543606.9477799"/>
  </r>
  <r>
    <n v="413819"/>
    <x v="6"/>
    <x v="0"/>
    <n v="1353495088.37643"/>
  </r>
  <r>
    <n v="413819"/>
    <x v="7"/>
    <x v="0"/>
    <n v="1792389454.6945"/>
  </r>
  <r>
    <n v="413819"/>
    <x v="8"/>
    <x v="0"/>
    <n v="6223002265.4238997"/>
  </r>
  <r>
    <n v="413819"/>
    <x v="0"/>
    <x v="1"/>
    <n v="67543497.522444695"/>
  </r>
  <r>
    <n v="413819"/>
    <x v="1"/>
    <x v="1"/>
    <n v="135093241.63127601"/>
  </r>
  <r>
    <n v="413819"/>
    <x v="2"/>
    <x v="1"/>
    <n v="166459535.426379"/>
  </r>
  <r>
    <n v="413819"/>
    <x v="3"/>
    <x v="1"/>
    <n v="535311352.62257397"/>
  </r>
  <r>
    <n v="413819"/>
    <x v="4"/>
    <x v="1"/>
    <n v="908422894.51020896"/>
  </r>
  <r>
    <n v="413819"/>
    <x v="5"/>
    <x v="1"/>
    <n v="1411480104.9128499"/>
  </r>
  <r>
    <n v="413819"/>
    <x v="6"/>
    <x v="1"/>
    <n v="1426905671.38327"/>
  </r>
  <r>
    <n v="413819"/>
    <x v="7"/>
    <x v="1"/>
    <n v="1867474955.7785299"/>
  </r>
  <r>
    <n v="413819"/>
    <x v="8"/>
    <x v="1"/>
    <n v="6518691253.7875404"/>
  </r>
  <r>
    <n v="413819"/>
    <x v="0"/>
    <x v="2"/>
    <n v="66355167.576030903"/>
  </r>
  <r>
    <n v="413819"/>
    <x v="1"/>
    <x v="2"/>
    <n v="136471098.257595"/>
  </r>
  <r>
    <n v="413819"/>
    <x v="2"/>
    <x v="2"/>
    <n v="195201378.122987"/>
  </r>
  <r>
    <n v="413819"/>
    <x v="3"/>
    <x v="2"/>
    <n v="564420747.01345003"/>
  </r>
  <r>
    <n v="413819"/>
    <x v="4"/>
    <x v="2"/>
    <n v="982573151.30182195"/>
  </r>
  <r>
    <n v="413819"/>
    <x v="5"/>
    <x v="2"/>
    <n v="1410833624.18242"/>
  </r>
  <r>
    <n v="413819"/>
    <x v="6"/>
    <x v="2"/>
    <n v="1490390374.2056401"/>
  </r>
  <r>
    <n v="413819"/>
    <x v="7"/>
    <x v="2"/>
    <n v="1893111123.1175499"/>
  </r>
  <r>
    <n v="413819"/>
    <x v="8"/>
    <x v="2"/>
    <n v="6739356663.7775002"/>
  </r>
  <r>
    <n v="413819"/>
    <x v="0"/>
    <x v="3"/>
    <n v="70204742.790024295"/>
  </r>
  <r>
    <n v="413819"/>
    <x v="1"/>
    <x v="3"/>
    <n v="140230991.42071"/>
  </r>
  <r>
    <n v="413819"/>
    <x v="2"/>
    <x v="3"/>
    <n v="190120442.13354099"/>
  </r>
  <r>
    <n v="413819"/>
    <x v="3"/>
    <x v="3"/>
    <n v="575533859.83667004"/>
  </r>
  <r>
    <n v="413819"/>
    <x v="4"/>
    <x v="3"/>
    <n v="998679647.38819396"/>
  </r>
  <r>
    <n v="413819"/>
    <x v="5"/>
    <x v="3"/>
    <n v="1489836478.0943601"/>
  </r>
  <r>
    <n v="413819"/>
    <x v="6"/>
    <x v="3"/>
    <n v="1534772232.5092001"/>
  </r>
  <r>
    <n v="413819"/>
    <x v="7"/>
    <x v="3"/>
    <n v="1982048426.3378"/>
  </r>
  <r>
    <n v="413819"/>
    <x v="8"/>
    <x v="3"/>
    <n v="6981426820.5104904"/>
  </r>
</pivotCacheRecords>
</file>

<file path=xl/pivotCache/pivotCacheRecords103.xml><?xml version="1.0" encoding="utf-8"?>
<pivotCacheRecords xmlns="http://schemas.openxmlformats.org/spreadsheetml/2006/main" xmlns:r="http://schemas.openxmlformats.org/officeDocument/2006/relationships" count="36">
  <r>
    <n v="413820"/>
    <x v="0"/>
    <x v="0"/>
    <n v="44309023.243890002"/>
  </r>
  <r>
    <n v="413820"/>
    <x v="1"/>
    <x v="0"/>
    <n v="101034978.404456"/>
  </r>
  <r>
    <n v="413820"/>
    <x v="2"/>
    <x v="0"/>
    <n v="102726231.51931299"/>
  </r>
  <r>
    <n v="413820"/>
    <x v="3"/>
    <x v="0"/>
    <n v="579802272.23799896"/>
  </r>
  <r>
    <n v="413820"/>
    <x v="4"/>
    <x v="0"/>
    <n v="951983698.06231999"/>
  </r>
  <r>
    <n v="413820"/>
    <x v="5"/>
    <x v="0"/>
    <n v="1665725659.7077"/>
  </r>
  <r>
    <n v="413820"/>
    <x v="6"/>
    <x v="0"/>
    <n v="2497093477.4253998"/>
  </r>
  <r>
    <n v="413820"/>
    <x v="7"/>
    <x v="0"/>
    <n v="3179544847.6839399"/>
  </r>
  <r>
    <n v="413820"/>
    <x v="8"/>
    <x v="0"/>
    <n v="9122220188.2850208"/>
  </r>
  <r>
    <n v="413820"/>
    <x v="0"/>
    <x v="1"/>
    <n v="46239146.452057399"/>
  </r>
  <r>
    <n v="413820"/>
    <x v="1"/>
    <x v="1"/>
    <n v="105760876.37039401"/>
  </r>
  <r>
    <n v="413820"/>
    <x v="2"/>
    <x v="1"/>
    <n v="106055285.265185"/>
  </r>
  <r>
    <n v="413820"/>
    <x v="3"/>
    <x v="1"/>
    <n v="599818991.26940596"/>
  </r>
  <r>
    <n v="413820"/>
    <x v="4"/>
    <x v="1"/>
    <n v="1016746097.4611599"/>
  </r>
  <r>
    <n v="413820"/>
    <x v="5"/>
    <x v="1"/>
    <n v="1749372702.6456599"/>
  </r>
  <r>
    <n v="413820"/>
    <x v="6"/>
    <x v="1"/>
    <n v="2604524625.0142102"/>
  </r>
  <r>
    <n v="413820"/>
    <x v="7"/>
    <x v="1"/>
    <n v="3303243765.6128602"/>
  </r>
  <r>
    <n v="413820"/>
    <x v="8"/>
    <x v="1"/>
    <n v="9531761490.0909309"/>
  </r>
  <r>
    <n v="413820"/>
    <x v="0"/>
    <x v="2"/>
    <n v="46585012.907644697"/>
  </r>
  <r>
    <n v="413820"/>
    <x v="2"/>
    <x v="2"/>
    <n v="104676931.635693"/>
  </r>
  <r>
    <n v="413820"/>
    <x v="1"/>
    <x v="2"/>
    <n v="116248778.291922"/>
  </r>
  <r>
    <n v="413820"/>
    <x v="3"/>
    <x v="2"/>
    <n v="639730467.66398704"/>
  </r>
  <r>
    <n v="413820"/>
    <x v="4"/>
    <x v="2"/>
    <n v="1127024356.3718801"/>
  </r>
  <r>
    <n v="413820"/>
    <x v="5"/>
    <x v="2"/>
    <n v="1852227053.7190101"/>
  </r>
  <r>
    <n v="413820"/>
    <x v="6"/>
    <x v="2"/>
    <n v="2817737126.0514302"/>
  </r>
  <r>
    <n v="413820"/>
    <x v="7"/>
    <x v="2"/>
    <n v="3515672719.1895299"/>
  </r>
  <r>
    <n v="413820"/>
    <x v="8"/>
    <x v="2"/>
    <n v="10219902445.8311"/>
  </r>
  <r>
    <n v="413820"/>
    <x v="0"/>
    <x v="3"/>
    <n v="45353189.220212102"/>
  </r>
  <r>
    <n v="413820"/>
    <x v="2"/>
    <x v="3"/>
    <n v="101639641.662625"/>
  </r>
  <r>
    <n v="413820"/>
    <x v="1"/>
    <x v="3"/>
    <n v="131013423.220873"/>
  </r>
  <r>
    <n v="413820"/>
    <x v="3"/>
    <x v="3"/>
    <n v="697648410.42897403"/>
  </r>
  <r>
    <n v="413820"/>
    <x v="4"/>
    <x v="3"/>
    <n v="1258116518.3239801"/>
  </r>
  <r>
    <n v="413820"/>
    <x v="5"/>
    <x v="3"/>
    <n v="1978226295.3517301"/>
  </r>
  <r>
    <n v="413820"/>
    <x v="6"/>
    <x v="3"/>
    <n v="3121505752.04634"/>
  </r>
  <r>
    <n v="413820"/>
    <x v="7"/>
    <x v="3"/>
    <n v="3822336675.84866"/>
  </r>
  <r>
    <n v="413820"/>
    <x v="8"/>
    <x v="3"/>
    <n v="11155839906.103399"/>
  </r>
</pivotCacheRecords>
</file>

<file path=xl/pivotCache/pivotCacheRecords104.xml><?xml version="1.0" encoding="utf-8"?>
<pivotCacheRecords xmlns="http://schemas.openxmlformats.org/spreadsheetml/2006/main" xmlns:r="http://schemas.openxmlformats.org/officeDocument/2006/relationships" count="36">
  <r>
    <n v="413821"/>
    <x v="0"/>
    <x v="0"/>
    <n v="67752931.511242196"/>
  </r>
  <r>
    <n v="413821"/>
    <x v="1"/>
    <x v="0"/>
    <n v="83812395.043524206"/>
  </r>
  <r>
    <n v="413821"/>
    <x v="2"/>
    <x v="0"/>
    <n v="142816134.86901599"/>
  </r>
  <r>
    <n v="413821"/>
    <x v="3"/>
    <x v="0"/>
    <n v="457296161.10552597"/>
  </r>
  <r>
    <n v="413821"/>
    <x v="4"/>
    <x v="0"/>
    <n v="696559978.11638999"/>
  </r>
  <r>
    <n v="413821"/>
    <x v="5"/>
    <x v="0"/>
    <n v="1171333420.2529199"/>
  </r>
  <r>
    <n v="413821"/>
    <x v="6"/>
    <x v="0"/>
    <n v="1381627992.39452"/>
  </r>
  <r>
    <n v="413821"/>
    <x v="7"/>
    <x v="0"/>
    <n v="1799568177.4660399"/>
  </r>
  <r>
    <n v="413821"/>
    <x v="8"/>
    <x v="0"/>
    <n v="5800767190.7591801"/>
  </r>
  <r>
    <n v="413821"/>
    <x v="0"/>
    <x v="1"/>
    <n v="72562852.695600703"/>
  </r>
  <r>
    <n v="413821"/>
    <x v="1"/>
    <x v="1"/>
    <n v="78848646.446475893"/>
  </r>
  <r>
    <n v="413821"/>
    <x v="2"/>
    <x v="1"/>
    <n v="132893736.21318699"/>
  </r>
  <r>
    <n v="413821"/>
    <x v="3"/>
    <x v="1"/>
    <n v="417523032.65761"/>
  </r>
  <r>
    <n v="413821"/>
    <x v="4"/>
    <x v="1"/>
    <n v="745672878.87121701"/>
  </r>
  <r>
    <n v="413821"/>
    <x v="5"/>
    <x v="1"/>
    <n v="1152423512.2144899"/>
  </r>
  <r>
    <n v="413821"/>
    <x v="6"/>
    <x v="1"/>
    <n v="1291867122.4295599"/>
  </r>
  <r>
    <n v="413821"/>
    <x v="7"/>
    <x v="1"/>
    <n v="1672747845.6505899"/>
  </r>
  <r>
    <n v="413821"/>
    <x v="8"/>
    <x v="1"/>
    <n v="5564539627.1787395"/>
  </r>
  <r>
    <n v="413821"/>
    <x v="1"/>
    <x v="2"/>
    <n v="75674287.996422097"/>
  </r>
  <r>
    <n v="413821"/>
    <x v="0"/>
    <x v="2"/>
    <n v="88167014.175152406"/>
  </r>
  <r>
    <n v="413821"/>
    <x v="2"/>
    <x v="2"/>
    <n v="126641229.91205101"/>
  </r>
  <r>
    <n v="413821"/>
    <x v="3"/>
    <x v="2"/>
    <n v="401876941.19966602"/>
  </r>
  <r>
    <n v="413821"/>
    <x v="4"/>
    <x v="2"/>
    <n v="738527856.92501402"/>
  </r>
  <r>
    <n v="413821"/>
    <x v="5"/>
    <x v="2"/>
    <n v="1127608980.10113"/>
  </r>
  <r>
    <n v="413821"/>
    <x v="6"/>
    <x v="2"/>
    <n v="1239793661.6984799"/>
  </r>
  <r>
    <n v="413821"/>
    <x v="7"/>
    <x v="2"/>
    <n v="1640808987.5766399"/>
  </r>
  <r>
    <n v="413821"/>
    <x v="8"/>
    <x v="2"/>
    <n v="5439098959.5845604"/>
  </r>
  <r>
    <n v="413821"/>
    <x v="1"/>
    <x v="3"/>
    <n v="81781081.557926506"/>
  </r>
  <r>
    <n v="413821"/>
    <x v="0"/>
    <x v="3"/>
    <n v="96063376.882964507"/>
  </r>
  <r>
    <n v="413821"/>
    <x v="2"/>
    <x v="3"/>
    <n v="136541753.21068999"/>
  </r>
  <r>
    <n v="413821"/>
    <x v="3"/>
    <x v="3"/>
    <n v="440362989.26542997"/>
  </r>
  <r>
    <n v="413821"/>
    <x v="4"/>
    <x v="3"/>
    <n v="823989883.12557399"/>
  </r>
  <r>
    <n v="413821"/>
    <x v="5"/>
    <x v="3"/>
    <n v="1213967030.72664"/>
  </r>
  <r>
    <n v="413821"/>
    <x v="6"/>
    <x v="3"/>
    <n v="1374143137.4490499"/>
  </r>
  <r>
    <n v="413821"/>
    <x v="7"/>
    <x v="3"/>
    <n v="1761812942.8875301"/>
  </r>
  <r>
    <n v="413821"/>
    <x v="8"/>
    <x v="3"/>
    <n v="5928662195.1058102"/>
  </r>
</pivotCacheRecords>
</file>

<file path=xl/pivotCache/pivotCacheRecords105.xml><?xml version="1.0" encoding="utf-8"?>
<pivotCacheRecords xmlns="http://schemas.openxmlformats.org/spreadsheetml/2006/main" xmlns:r="http://schemas.openxmlformats.org/officeDocument/2006/relationships" count="36">
  <r>
    <n v="413822"/>
    <x v="0"/>
    <x v="0"/>
    <n v="482594236.12470299"/>
  </r>
  <r>
    <n v="413822"/>
    <x v="1"/>
    <x v="0"/>
    <n v="619057973.61188304"/>
  </r>
  <r>
    <n v="413822"/>
    <x v="2"/>
    <x v="0"/>
    <n v="682002129.09458494"/>
  </r>
  <r>
    <n v="413822"/>
    <x v="3"/>
    <x v="0"/>
    <n v="1698764864.4293499"/>
  </r>
  <r>
    <n v="413822"/>
    <x v="4"/>
    <x v="0"/>
    <n v="2570834930.6746998"/>
  </r>
  <r>
    <n v="413822"/>
    <x v="5"/>
    <x v="0"/>
    <n v="4740960957.7103796"/>
  </r>
  <r>
    <n v="413822"/>
    <x v="6"/>
    <x v="0"/>
    <n v="5322819900.55089"/>
  </r>
  <r>
    <n v="413822"/>
    <x v="7"/>
    <x v="0"/>
    <n v="6895654177.1141195"/>
  </r>
  <r>
    <n v="413822"/>
    <x v="8"/>
    <x v="0"/>
    <n v="23012689169.3106"/>
  </r>
  <r>
    <n v="413822"/>
    <x v="0"/>
    <x v="1"/>
    <n v="508849960.29537398"/>
  </r>
  <r>
    <n v="413822"/>
    <x v="1"/>
    <x v="1"/>
    <n v="651179081.94015396"/>
  </r>
  <r>
    <n v="413822"/>
    <x v="2"/>
    <x v="1"/>
    <n v="693553908.12598598"/>
  </r>
  <r>
    <n v="413822"/>
    <x v="3"/>
    <x v="1"/>
    <n v="1827349746.58409"/>
  </r>
  <r>
    <n v="413822"/>
    <x v="4"/>
    <x v="1"/>
    <n v="2837682048.91398"/>
  </r>
  <r>
    <n v="413822"/>
    <x v="5"/>
    <x v="1"/>
    <n v="4799183193.7895603"/>
  </r>
  <r>
    <n v="413822"/>
    <x v="6"/>
    <x v="1"/>
    <n v="5824465434.4745102"/>
  </r>
  <r>
    <n v="413822"/>
    <x v="7"/>
    <x v="1"/>
    <n v="7585208466.8826504"/>
  </r>
  <r>
    <n v="413822"/>
    <x v="8"/>
    <x v="1"/>
    <n v="24727471841.006302"/>
  </r>
  <r>
    <n v="413822"/>
    <x v="0"/>
    <x v="2"/>
    <n v="496723134.963121"/>
  </r>
  <r>
    <n v="413822"/>
    <x v="1"/>
    <x v="2"/>
    <n v="639048331.33487701"/>
  </r>
  <r>
    <n v="413822"/>
    <x v="2"/>
    <x v="2"/>
    <n v="689333636.31178498"/>
  </r>
  <r>
    <n v="413822"/>
    <x v="3"/>
    <x v="2"/>
    <n v="1741339340.6470699"/>
  </r>
  <r>
    <n v="413822"/>
    <x v="4"/>
    <x v="2"/>
    <n v="2785372821.7969499"/>
  </r>
  <r>
    <n v="413822"/>
    <x v="5"/>
    <x v="2"/>
    <n v="5048233532.3616304"/>
  </r>
  <r>
    <n v="413822"/>
    <x v="6"/>
    <x v="2"/>
    <n v="5608544493.2487898"/>
  </r>
  <r>
    <n v="413822"/>
    <x v="7"/>
    <x v="2"/>
    <n v="7232578797.3048801"/>
  </r>
  <r>
    <n v="413822"/>
    <x v="8"/>
    <x v="2"/>
    <n v="24241174087.969101"/>
  </r>
  <r>
    <n v="413822"/>
    <x v="0"/>
    <x v="3"/>
    <n v="522742690.40513802"/>
  </r>
  <r>
    <n v="413822"/>
    <x v="1"/>
    <x v="3"/>
    <n v="690326240.27210498"/>
  </r>
  <r>
    <n v="413822"/>
    <x v="2"/>
    <x v="3"/>
    <n v="721117682.58797204"/>
  </r>
  <r>
    <n v="413822"/>
    <x v="3"/>
    <x v="3"/>
    <n v="1956168232.2256801"/>
  </r>
  <r>
    <n v="413822"/>
    <x v="4"/>
    <x v="3"/>
    <n v="3126328844.0871401"/>
  </r>
  <r>
    <n v="413822"/>
    <x v="6"/>
    <x v="3"/>
    <n v="5692596237.6817799"/>
  </r>
  <r>
    <n v="413822"/>
    <x v="5"/>
    <x v="3"/>
    <n v="6710678492.5994596"/>
  </r>
  <r>
    <n v="413822"/>
    <x v="7"/>
    <x v="3"/>
    <n v="7583298974.8199196"/>
  </r>
  <r>
    <n v="413822"/>
    <x v="8"/>
    <x v="3"/>
    <n v="27003257394.679199"/>
  </r>
</pivotCacheRecords>
</file>

<file path=xl/pivotCache/pivotCacheRecords106.xml><?xml version="1.0" encoding="utf-8"?>
<pivotCacheRecords xmlns="http://schemas.openxmlformats.org/spreadsheetml/2006/main" xmlns:r="http://schemas.openxmlformats.org/officeDocument/2006/relationships" count="36">
  <r>
    <n v="418036"/>
    <x v="0"/>
    <x v="0"/>
    <n v="363084330.51252598"/>
  </r>
  <r>
    <n v="418036"/>
    <x v="1"/>
    <x v="0"/>
    <n v="428286720.19287401"/>
  </r>
  <r>
    <n v="418036"/>
    <x v="2"/>
    <x v="0"/>
    <n v="433053983.37473398"/>
  </r>
  <r>
    <n v="418036"/>
    <x v="3"/>
    <x v="0"/>
    <n v="1532221887.3668301"/>
  </r>
  <r>
    <n v="418036"/>
    <x v="4"/>
    <x v="0"/>
    <n v="3151185555.5613499"/>
  </r>
  <r>
    <n v="418036"/>
    <x v="5"/>
    <x v="0"/>
    <n v="4619010419.3603497"/>
  </r>
  <r>
    <n v="418036"/>
    <x v="6"/>
    <x v="0"/>
    <n v="5895896897.64783"/>
  </r>
  <r>
    <n v="418036"/>
    <x v="7"/>
    <x v="0"/>
    <n v="7578137205.9834604"/>
  </r>
  <r>
    <n v="418036"/>
    <x v="8"/>
    <x v="0"/>
    <n v="24000877000"/>
  </r>
  <r>
    <n v="418036"/>
    <x v="1"/>
    <x v="1"/>
    <n v="240972076.34469801"/>
  </r>
  <r>
    <n v="418036"/>
    <x v="2"/>
    <x v="1"/>
    <n v="265225801.92840901"/>
  </r>
  <r>
    <n v="418036"/>
    <x v="0"/>
    <x v="1"/>
    <n v="265310583.63774401"/>
  </r>
  <r>
    <n v="418036"/>
    <x v="3"/>
    <x v="1"/>
    <n v="1020288635.16067"/>
  </r>
  <r>
    <n v="418036"/>
    <x v="4"/>
    <x v="1"/>
    <n v="2705468611.60145"/>
  </r>
  <r>
    <n v="418036"/>
    <x v="5"/>
    <x v="1"/>
    <n v="3572135172.0844898"/>
  </r>
  <r>
    <n v="418036"/>
    <x v="6"/>
    <x v="1"/>
    <n v="4204684881.0625"/>
  </r>
  <r>
    <n v="418036"/>
    <x v="7"/>
    <x v="1"/>
    <n v="5154321238.1800404"/>
  </r>
  <r>
    <n v="418036"/>
    <x v="8"/>
    <x v="1"/>
    <n v="17428407000"/>
  </r>
  <r>
    <n v="418036"/>
    <x v="2"/>
    <x v="2"/>
    <n v="126125225.052203"/>
  </r>
  <r>
    <n v="418036"/>
    <x v="0"/>
    <x v="2"/>
    <n v="184960209.90439901"/>
  </r>
  <r>
    <n v="418036"/>
    <x v="1"/>
    <x v="2"/>
    <n v="468726747.01187301"/>
  </r>
  <r>
    <n v="418036"/>
    <x v="3"/>
    <x v="2"/>
    <n v="715984280.94977105"/>
  </r>
  <r>
    <n v="418036"/>
    <x v="4"/>
    <x v="2"/>
    <n v="2606706066.6846399"/>
  </r>
  <r>
    <n v="418036"/>
    <x v="5"/>
    <x v="2"/>
    <n v="2865497240.4251499"/>
  </r>
  <r>
    <n v="418036"/>
    <x v="6"/>
    <x v="2"/>
    <n v="3267493891.2173901"/>
  </r>
  <r>
    <n v="418036"/>
    <x v="7"/>
    <x v="2"/>
    <n v="3893452338.75457"/>
  </r>
  <r>
    <n v="418036"/>
    <x v="8"/>
    <x v="2"/>
    <n v="14128946000"/>
  </r>
  <r>
    <n v="418036"/>
    <x v="2"/>
    <x v="3"/>
    <n v="82273634.686002702"/>
  </r>
  <r>
    <n v="418036"/>
    <x v="0"/>
    <x v="3"/>
    <n v="139596973.18496799"/>
  </r>
  <r>
    <n v="418036"/>
    <x v="1"/>
    <x v="3"/>
    <n v="179171234.55475301"/>
  </r>
  <r>
    <n v="418036"/>
    <x v="3"/>
    <x v="3"/>
    <n v="561927510.20729697"/>
  </r>
  <r>
    <n v="418036"/>
    <x v="4"/>
    <x v="3"/>
    <n v="1899992825.5094399"/>
  </r>
  <r>
    <n v="418036"/>
    <x v="5"/>
    <x v="3"/>
    <n v="2266437960.6100602"/>
  </r>
  <r>
    <n v="418036"/>
    <x v="6"/>
    <x v="3"/>
    <n v="3204587765.4412498"/>
  </r>
  <r>
    <n v="418036"/>
    <x v="7"/>
    <x v="3"/>
    <n v="3635986095.8062401"/>
  </r>
  <r>
    <n v="418036"/>
    <x v="8"/>
    <x v="3"/>
    <n v="11969974000"/>
  </r>
</pivotCacheRecords>
</file>

<file path=xl/pivotCache/pivotCacheRecords107.xml><?xml version="1.0" encoding="utf-8"?>
<pivotCacheRecords xmlns="http://schemas.openxmlformats.org/spreadsheetml/2006/main" xmlns:r="http://schemas.openxmlformats.org/officeDocument/2006/relationships" count="36">
  <r>
    <n v="413825"/>
    <x v="0"/>
    <x v="0"/>
    <n v="-26018257628.8232"/>
  </r>
  <r>
    <n v="413825"/>
    <x v="1"/>
    <x v="0"/>
    <n v="-8431595912.0722904"/>
  </r>
  <r>
    <n v="413825"/>
    <x v="2"/>
    <x v="0"/>
    <n v="-6449729963.5939999"/>
  </r>
  <r>
    <n v="413825"/>
    <x v="3"/>
    <x v="0"/>
    <n v="-5205189966.2897596"/>
  </r>
  <r>
    <n v="413825"/>
    <x v="4"/>
    <x v="0"/>
    <n v="-2715931359.6838198"/>
  </r>
  <r>
    <n v="413825"/>
    <x v="5"/>
    <x v="0"/>
    <n v="-1918050411.4872999"/>
  </r>
  <r>
    <n v="413825"/>
    <x v="6"/>
    <x v="0"/>
    <n v="-599616529.13062501"/>
  </r>
  <r>
    <n v="413825"/>
    <x v="7"/>
    <x v="0"/>
    <n v="-427695773.97939599"/>
  </r>
  <r>
    <n v="413825"/>
    <x v="8"/>
    <x v="0"/>
    <n v="-270447712.58600301"/>
  </r>
  <r>
    <n v="413825"/>
    <x v="0"/>
    <x v="1"/>
    <n v="-19952159718.8083"/>
  </r>
  <r>
    <n v="413825"/>
    <x v="1"/>
    <x v="1"/>
    <n v="-6343549226.0430498"/>
  </r>
  <r>
    <n v="413825"/>
    <x v="2"/>
    <x v="1"/>
    <n v="-4948915456.2262001"/>
  </r>
  <r>
    <n v="413825"/>
    <x v="3"/>
    <x v="1"/>
    <n v="-4039467171.7298198"/>
  </r>
  <r>
    <n v="413825"/>
    <x v="4"/>
    <x v="1"/>
    <n v="-2225321104.8544502"/>
  </r>
  <r>
    <n v="413825"/>
    <x v="5"/>
    <x v="1"/>
    <n v="-1426622277.44573"/>
  </r>
  <r>
    <n v="413825"/>
    <x v="6"/>
    <x v="1"/>
    <n v="-435185747.80004501"/>
  </r>
  <r>
    <n v="413825"/>
    <x v="7"/>
    <x v="1"/>
    <n v="-330453935.28797698"/>
  </r>
  <r>
    <n v="413825"/>
    <x v="8"/>
    <x v="1"/>
    <n v="-202644799.42103699"/>
  </r>
  <r>
    <n v="413825"/>
    <x v="0"/>
    <x v="2"/>
    <n v="-22488021394.597099"/>
  </r>
  <r>
    <n v="413825"/>
    <x v="1"/>
    <x v="2"/>
    <n v="-7151119807.8582096"/>
  </r>
  <r>
    <n v="413825"/>
    <x v="2"/>
    <x v="2"/>
    <n v="-5571099678.3263702"/>
  </r>
  <r>
    <n v="413825"/>
    <x v="3"/>
    <x v="2"/>
    <n v="-4542331747.8207798"/>
  </r>
  <r>
    <n v="413825"/>
    <x v="4"/>
    <x v="2"/>
    <n v="-2523832224.9480901"/>
  </r>
  <r>
    <n v="413825"/>
    <x v="5"/>
    <x v="2"/>
    <n v="-1602931497.53037"/>
  </r>
  <r>
    <n v="413825"/>
    <x v="6"/>
    <x v="2"/>
    <n v="-485710802.63821399"/>
  </r>
  <r>
    <n v="413825"/>
    <x v="7"/>
    <x v="2"/>
    <n v="-371280140.11222601"/>
  </r>
  <r>
    <n v="413825"/>
    <x v="8"/>
    <x v="2"/>
    <n v="-239715495.36283401"/>
  </r>
  <r>
    <n v="413825"/>
    <x v="0"/>
    <x v="3"/>
    <n v="-11368464212.266001"/>
  </r>
  <r>
    <n v="413825"/>
    <x v="1"/>
    <x v="3"/>
    <n v="-3590785796.7632599"/>
  </r>
  <r>
    <n v="413825"/>
    <x v="2"/>
    <x v="3"/>
    <n v="-2852532797.6623201"/>
  </r>
  <r>
    <n v="413825"/>
    <x v="3"/>
    <x v="3"/>
    <n v="-2286670595.08077"/>
  </r>
  <r>
    <n v="413825"/>
    <x v="4"/>
    <x v="3"/>
    <n v="-1325803086.5633199"/>
  </r>
  <r>
    <n v="413825"/>
    <x v="5"/>
    <x v="3"/>
    <n v="-777714161.57699704"/>
  </r>
  <r>
    <n v="413825"/>
    <x v="6"/>
    <x v="3"/>
    <n v="-228849015.66968799"/>
  </r>
  <r>
    <n v="413825"/>
    <x v="7"/>
    <x v="3"/>
    <n v="-185863763.55651799"/>
  </r>
  <r>
    <n v="413825"/>
    <x v="8"/>
    <x v="3"/>
    <n v="-120244995.393132"/>
  </r>
</pivotCacheRecords>
</file>

<file path=xl/pivotCache/pivotCacheRecords108.xml><?xml version="1.0" encoding="utf-8"?>
<pivotCacheRecords xmlns="http://schemas.openxmlformats.org/spreadsheetml/2006/main" xmlns:r="http://schemas.openxmlformats.org/officeDocument/2006/relationships" count="36">
  <r>
    <n v="413823"/>
    <x v="0"/>
    <x v="0"/>
    <n v="143408004.23636201"/>
  </r>
  <r>
    <n v="413823"/>
    <x v="1"/>
    <x v="0"/>
    <n v="250816607.22784701"/>
  </r>
  <r>
    <n v="413823"/>
    <x v="2"/>
    <x v="0"/>
    <n v="304333874.83394998"/>
  </r>
  <r>
    <n v="413823"/>
    <x v="3"/>
    <x v="0"/>
    <n v="796449136.96089101"/>
  </r>
  <r>
    <n v="413823"/>
    <x v="4"/>
    <x v="0"/>
    <n v="1261032413.5924201"/>
  </r>
  <r>
    <n v="413823"/>
    <x v="5"/>
    <x v="0"/>
    <n v="2080972256.96295"/>
  </r>
  <r>
    <n v="413823"/>
    <x v="6"/>
    <x v="0"/>
    <n v="2215188318.3131399"/>
  </r>
  <r>
    <n v="413823"/>
    <x v="7"/>
    <x v="0"/>
    <n v="3120993387.8724399"/>
  </r>
  <r>
    <n v="413823"/>
    <x v="8"/>
    <x v="0"/>
    <n v="10173194000"/>
  </r>
  <r>
    <n v="413823"/>
    <x v="0"/>
    <x v="1"/>
    <n v="156684606.58632001"/>
  </r>
  <r>
    <n v="413823"/>
    <x v="1"/>
    <x v="1"/>
    <n v="263237682.41746899"/>
  </r>
  <r>
    <n v="413823"/>
    <x v="2"/>
    <x v="1"/>
    <n v="324266762.32510602"/>
  </r>
  <r>
    <n v="413823"/>
    <x v="3"/>
    <x v="1"/>
    <n v="837487822.88170397"/>
  </r>
  <r>
    <n v="413823"/>
    <x v="4"/>
    <x v="1"/>
    <n v="1351748127.5416901"/>
  </r>
  <r>
    <n v="413823"/>
    <x v="5"/>
    <x v="1"/>
    <n v="2192893174.0987201"/>
  </r>
  <r>
    <n v="413823"/>
    <x v="6"/>
    <x v="1"/>
    <n v="2327128813.53368"/>
  </r>
  <r>
    <n v="413823"/>
    <x v="7"/>
    <x v="1"/>
    <n v="3305915121.63341"/>
  </r>
  <r>
    <n v="413823"/>
    <x v="8"/>
    <x v="1"/>
    <n v="10759362111.018101"/>
  </r>
  <r>
    <n v="413823"/>
    <x v="0"/>
    <x v="2"/>
    <n v="171781778.00842899"/>
  </r>
  <r>
    <n v="413823"/>
    <x v="1"/>
    <x v="2"/>
    <n v="286759963.97730899"/>
  </r>
  <r>
    <n v="413823"/>
    <x v="2"/>
    <x v="2"/>
    <n v="371829396.71468699"/>
  </r>
  <r>
    <n v="413823"/>
    <x v="3"/>
    <x v="2"/>
    <n v="928780735.35092103"/>
  </r>
  <r>
    <n v="413823"/>
    <x v="4"/>
    <x v="2"/>
    <n v="1536537202.0792999"/>
  </r>
  <r>
    <n v="413823"/>
    <x v="5"/>
    <x v="2"/>
    <n v="2480352632.0644898"/>
  </r>
  <r>
    <n v="413823"/>
    <x v="6"/>
    <x v="2"/>
    <n v="2583628356.4015198"/>
  </r>
  <r>
    <n v="413823"/>
    <x v="7"/>
    <x v="2"/>
    <n v="3639888217.7565398"/>
  </r>
  <r>
    <n v="413823"/>
    <x v="8"/>
    <x v="2"/>
    <n v="11999558282.353201"/>
  </r>
  <r>
    <n v="413823"/>
    <x v="0"/>
    <x v="3"/>
    <n v="178983328.69195601"/>
  </r>
  <r>
    <n v="413823"/>
    <x v="1"/>
    <x v="3"/>
    <n v="297875212.72523099"/>
  </r>
  <r>
    <n v="413823"/>
    <x v="2"/>
    <x v="3"/>
    <n v="394055357.071796"/>
  </r>
  <r>
    <n v="413823"/>
    <x v="3"/>
    <x v="3"/>
    <n v="976134442.92780805"/>
  </r>
  <r>
    <n v="413823"/>
    <x v="4"/>
    <x v="3"/>
    <n v="1640861180.7887499"/>
  </r>
  <r>
    <n v="413823"/>
    <x v="5"/>
    <x v="3"/>
    <n v="2623279024.1898298"/>
  </r>
  <r>
    <n v="413823"/>
    <x v="6"/>
    <x v="3"/>
    <n v="2720305505.9841599"/>
  </r>
  <r>
    <n v="413823"/>
    <x v="7"/>
    <x v="3"/>
    <n v="3823034504.62047"/>
  </r>
  <r>
    <n v="413823"/>
    <x v="8"/>
    <x v="3"/>
    <n v="12654528557"/>
  </r>
</pivotCacheRecords>
</file>

<file path=xl/pivotCache/pivotCacheRecords109.xml><?xml version="1.0" encoding="utf-8"?>
<pivotCacheRecords xmlns="http://schemas.openxmlformats.org/spreadsheetml/2006/main" xmlns:r="http://schemas.openxmlformats.org/officeDocument/2006/relationships" count="36">
  <r>
    <n v="427460"/>
    <x v="0"/>
    <x v="0"/>
    <n v="549198512.300722"/>
  </r>
  <r>
    <n v="427460"/>
    <x v="1"/>
    <x v="0"/>
    <n v="590310578.65553796"/>
  </r>
  <r>
    <n v="427460"/>
    <x v="2"/>
    <x v="0"/>
    <n v="1178545331.2390101"/>
  </r>
  <r>
    <n v="427460"/>
    <x v="3"/>
    <x v="0"/>
    <n v="2826562556.6294098"/>
  </r>
  <r>
    <n v="427460"/>
    <x v="4"/>
    <x v="0"/>
    <n v="4040899604.1584802"/>
  </r>
  <r>
    <n v="427460"/>
    <x v="5"/>
    <x v="0"/>
    <n v="7251026936.7878704"/>
  </r>
  <r>
    <n v="427460"/>
    <x v="6"/>
    <x v="0"/>
    <n v="8356682898.3079901"/>
  </r>
  <r>
    <n v="427460"/>
    <x v="7"/>
    <x v="0"/>
    <n v="11408832834.921"/>
  </r>
  <r>
    <n v="427460"/>
    <x v="8"/>
    <x v="0"/>
    <n v="36202059253"/>
  </r>
  <r>
    <n v="427460"/>
    <x v="1"/>
    <x v="1"/>
    <n v="551257562.41990602"/>
  </r>
  <r>
    <n v="427460"/>
    <x v="0"/>
    <x v="1"/>
    <n v="635048709.58088696"/>
  </r>
  <r>
    <n v="427460"/>
    <x v="2"/>
    <x v="1"/>
    <n v="836253694.29042995"/>
  </r>
  <r>
    <n v="427460"/>
    <x v="3"/>
    <x v="1"/>
    <n v="3276694020.3786998"/>
  </r>
  <r>
    <n v="427460"/>
    <x v="4"/>
    <x v="1"/>
    <n v="3999345860.3920202"/>
  </r>
  <r>
    <n v="427460"/>
    <x v="5"/>
    <x v="1"/>
    <n v="7727471741.4259996"/>
  </r>
  <r>
    <n v="427460"/>
    <x v="6"/>
    <x v="1"/>
    <n v="8908204335.0375309"/>
  </r>
  <r>
    <n v="427460"/>
    <x v="7"/>
    <x v="1"/>
    <n v="11432309412.4554"/>
  </r>
  <r>
    <n v="427460"/>
    <x v="8"/>
    <x v="1"/>
    <n v="37366585335.980904"/>
  </r>
  <r>
    <n v="427460"/>
    <x v="0"/>
    <x v="2"/>
    <n v="552556127.15188301"/>
  </r>
  <r>
    <n v="427460"/>
    <x v="1"/>
    <x v="2"/>
    <n v="564699326.08261001"/>
  </r>
  <r>
    <n v="427460"/>
    <x v="2"/>
    <x v="2"/>
    <n v="838498843.15786898"/>
  </r>
  <r>
    <n v="427460"/>
    <x v="3"/>
    <x v="2"/>
    <n v="2607493528.2648902"/>
  </r>
  <r>
    <n v="427460"/>
    <x v="4"/>
    <x v="2"/>
    <n v="3838887759.1972499"/>
  </r>
  <r>
    <n v="427460"/>
    <x v="5"/>
    <x v="2"/>
    <n v="7225689696.7795296"/>
  </r>
  <r>
    <n v="427460"/>
    <x v="6"/>
    <x v="2"/>
    <n v="8598937007.2737293"/>
  </r>
  <r>
    <n v="427460"/>
    <x v="7"/>
    <x v="2"/>
    <n v="11024815335.092199"/>
  </r>
  <r>
    <n v="427460"/>
    <x v="8"/>
    <x v="2"/>
    <n v="35251577623"/>
  </r>
  <r>
    <n v="427460"/>
    <x v="1"/>
    <x v="3"/>
    <n v="638705526.31064296"/>
  </r>
  <r>
    <n v="427460"/>
    <x v="0"/>
    <x v="3"/>
    <n v="691584702.72217906"/>
  </r>
  <r>
    <n v="427460"/>
    <x v="2"/>
    <x v="3"/>
    <n v="863184606.89790702"/>
  </r>
  <r>
    <n v="427460"/>
    <x v="3"/>
    <x v="3"/>
    <n v="2644114546.4391899"/>
  </r>
  <r>
    <n v="427460"/>
    <x v="4"/>
    <x v="3"/>
    <n v="4025849819.0962"/>
  </r>
  <r>
    <n v="427460"/>
    <x v="5"/>
    <x v="3"/>
    <n v="7624624790.5490198"/>
  </r>
  <r>
    <n v="427460"/>
    <x v="6"/>
    <x v="3"/>
    <n v="10146597252.4277"/>
  </r>
  <r>
    <n v="427460"/>
    <x v="7"/>
    <x v="3"/>
    <n v="11876318076.0571"/>
  </r>
  <r>
    <n v="427460"/>
    <x v="8"/>
    <x v="3"/>
    <n v="38510979320.5"/>
  </r>
</pivotCacheRecords>
</file>

<file path=xl/pivotCache/pivotCacheRecords110.xml><?xml version="1.0" encoding="utf-8"?>
<pivotCacheRecords xmlns="http://schemas.openxmlformats.org/spreadsheetml/2006/main" xmlns:r="http://schemas.openxmlformats.org/officeDocument/2006/relationships" count="36">
  <r>
    <n v="428045"/>
    <x v="0"/>
    <x v="0"/>
    <n v="135421544.20446199"/>
  </r>
  <r>
    <n v="428045"/>
    <x v="1"/>
    <x v="0"/>
    <n v="315365843.28099"/>
  </r>
  <r>
    <n v="428045"/>
    <x v="2"/>
    <x v="0"/>
    <n v="852763481.18927801"/>
  </r>
  <r>
    <n v="428045"/>
    <x v="3"/>
    <x v="0"/>
    <n v="872874143.32059002"/>
  </r>
  <r>
    <n v="428045"/>
    <x v="4"/>
    <x v="0"/>
    <n v="2062047923.6115201"/>
  </r>
  <r>
    <n v="428045"/>
    <x v="5"/>
    <x v="0"/>
    <n v="3113470517.6690001"/>
  </r>
  <r>
    <n v="428045"/>
    <x v="6"/>
    <x v="0"/>
    <n v="3199342405.8020101"/>
  </r>
  <r>
    <n v="428045"/>
    <x v="7"/>
    <x v="0"/>
    <n v="3985654887.9221301"/>
  </r>
  <r>
    <n v="428045"/>
    <x v="8"/>
    <x v="0"/>
    <n v="14536940747"/>
  </r>
  <r>
    <n v="428045"/>
    <x v="0"/>
    <x v="1"/>
    <n v="205125437.58009401"/>
  </r>
  <r>
    <n v="428045"/>
    <x v="1"/>
    <x v="1"/>
    <n v="497711305.70956999"/>
  </r>
  <r>
    <n v="428045"/>
    <x v="2"/>
    <x v="1"/>
    <n v="782799290.41911304"/>
  </r>
  <r>
    <n v="428045"/>
    <x v="3"/>
    <x v="1"/>
    <n v="950550979.62129998"/>
  </r>
  <r>
    <n v="428045"/>
    <x v="4"/>
    <x v="1"/>
    <n v="2249925139.6079798"/>
  </r>
  <r>
    <n v="428045"/>
    <x v="6"/>
    <x v="1"/>
    <n v="3191244664.9624701"/>
  </r>
  <r>
    <n v="428045"/>
    <x v="5"/>
    <x v="1"/>
    <n v="3920789587.5446"/>
  </r>
  <r>
    <n v="428045"/>
    <x v="7"/>
    <x v="1"/>
    <n v="5958268258.5740004"/>
  </r>
  <r>
    <n v="428045"/>
    <x v="8"/>
    <x v="1"/>
    <n v="17756414664.0191"/>
  </r>
  <r>
    <n v="428045"/>
    <x v="0"/>
    <x v="2"/>
    <n v="192185673.91738999"/>
  </r>
  <r>
    <n v="428045"/>
    <x v="1"/>
    <x v="2"/>
    <n v="394530156.84213102"/>
  </r>
  <r>
    <n v="428045"/>
    <x v="3"/>
    <x v="2"/>
    <n v="440719471.73510897"/>
  </r>
  <r>
    <n v="428045"/>
    <x v="2"/>
    <x v="2"/>
    <n v="459050872.84811699"/>
  </r>
  <r>
    <n v="428045"/>
    <x v="7"/>
    <x v="2"/>
    <n v="1257085303.22047"/>
  </r>
  <r>
    <n v="428045"/>
    <x v="6"/>
    <x v="2"/>
    <n v="2173235992.7262702"/>
  </r>
  <r>
    <n v="428045"/>
    <x v="4"/>
    <x v="2"/>
    <n v="2232949240.8027501"/>
  </r>
  <r>
    <n v="428045"/>
    <x v="5"/>
    <x v="2"/>
    <n v="2295702664.9078002"/>
  </r>
  <r>
    <n v="428045"/>
    <x v="8"/>
    <x v="2"/>
    <n v="9445459377.0000401"/>
  </r>
  <r>
    <n v="428045"/>
    <x v="0"/>
    <x v="3"/>
    <n v="170338473.68935701"/>
  </r>
  <r>
    <n v="428045"/>
    <x v="3"/>
    <x v="3"/>
    <n v="265174453.56081"/>
  </r>
  <r>
    <n v="428045"/>
    <x v="1"/>
    <x v="3"/>
    <n v="283660393.10209298"/>
  </r>
  <r>
    <n v="428045"/>
    <x v="2"/>
    <x v="3"/>
    <n v="365653297.277821"/>
  </r>
  <r>
    <n v="428045"/>
    <x v="4"/>
    <x v="3"/>
    <n v="2219226180.9038"/>
  </r>
  <r>
    <n v="428045"/>
    <x v="7"/>
    <x v="3"/>
    <n v="2898377209.4509802"/>
  </r>
  <r>
    <n v="428045"/>
    <x v="5"/>
    <x v="3"/>
    <n v="3036172923.9429002"/>
  </r>
  <r>
    <n v="428045"/>
    <x v="6"/>
    <x v="3"/>
    <n v="3362911747.5723"/>
  </r>
  <r>
    <n v="428045"/>
    <x v="8"/>
    <x v="3"/>
    <n v="12601514679.500099"/>
  </r>
</pivotCacheRecords>
</file>

<file path=xl/pivotCache/pivotCacheRecords111.xml><?xml version="1.0" encoding="utf-8"?>
<pivotCacheRecords xmlns="http://schemas.openxmlformats.org/spreadsheetml/2006/main" xmlns:r="http://schemas.openxmlformats.org/officeDocument/2006/relationships" count="36">
  <r>
    <n v="419010"/>
    <x v="0"/>
    <x v="0"/>
    <n v="79644000"/>
  </r>
  <r>
    <n v="419010"/>
    <x v="1"/>
    <x v="0"/>
    <n v="134238000"/>
  </r>
  <r>
    <n v="419010"/>
    <x v="2"/>
    <x v="0"/>
    <n v="148317000"/>
  </r>
  <r>
    <n v="419010"/>
    <x v="3"/>
    <x v="0"/>
    <n v="562697000"/>
  </r>
  <r>
    <n v="419010"/>
    <x v="4"/>
    <x v="0"/>
    <n v="718692000"/>
  </r>
  <r>
    <n v="419010"/>
    <x v="5"/>
    <x v="0"/>
    <n v="1438773000"/>
  </r>
  <r>
    <n v="419010"/>
    <x v="6"/>
    <x v="0"/>
    <n v="1810052000"/>
  </r>
  <r>
    <n v="419010"/>
    <x v="7"/>
    <x v="0"/>
    <n v="2193195000"/>
  </r>
  <r>
    <n v="419010"/>
    <x v="8"/>
    <x v="0"/>
    <n v="7085608000"/>
  </r>
  <r>
    <n v="419010"/>
    <x v="0"/>
    <x v="1"/>
    <n v="77864000"/>
  </r>
  <r>
    <n v="419010"/>
    <x v="1"/>
    <x v="1"/>
    <n v="143342000"/>
  </r>
  <r>
    <n v="419010"/>
    <x v="2"/>
    <x v="1"/>
    <n v="157852000"/>
  </r>
  <r>
    <n v="419010"/>
    <x v="3"/>
    <x v="1"/>
    <n v="613224000"/>
  </r>
  <r>
    <n v="419010"/>
    <x v="4"/>
    <x v="1"/>
    <n v="767285000"/>
  </r>
  <r>
    <n v="419010"/>
    <x v="5"/>
    <x v="1"/>
    <n v="1547789000"/>
  </r>
  <r>
    <n v="419010"/>
    <x v="6"/>
    <x v="1"/>
    <n v="1944113000"/>
  </r>
  <r>
    <n v="419010"/>
    <x v="7"/>
    <x v="1"/>
    <n v="2355261000"/>
  </r>
  <r>
    <n v="419010"/>
    <x v="8"/>
    <x v="1"/>
    <n v="7606730000"/>
  </r>
  <r>
    <n v="419010"/>
    <x v="0"/>
    <x v="2"/>
    <n v="82355000"/>
  </r>
  <r>
    <n v="419010"/>
    <x v="1"/>
    <x v="2"/>
    <n v="142493000"/>
  </r>
  <r>
    <n v="419010"/>
    <x v="2"/>
    <x v="2"/>
    <n v="160922000"/>
  </r>
  <r>
    <n v="419010"/>
    <x v="3"/>
    <x v="2"/>
    <n v="631732000"/>
  </r>
  <r>
    <n v="419010"/>
    <x v="4"/>
    <x v="2"/>
    <n v="805132000"/>
  </r>
  <r>
    <n v="419010"/>
    <x v="5"/>
    <x v="2"/>
    <n v="1632499000"/>
  </r>
  <r>
    <n v="419010"/>
    <x v="6"/>
    <x v="2"/>
    <n v="2044646000"/>
  </r>
  <r>
    <n v="419010"/>
    <x v="7"/>
    <x v="2"/>
    <n v="2483626000"/>
  </r>
  <r>
    <n v="419010"/>
    <x v="8"/>
    <x v="2"/>
    <n v="7983405000"/>
  </r>
  <r>
    <n v="419010"/>
    <x v="0"/>
    <x v="3"/>
    <n v="106405000"/>
  </r>
  <r>
    <n v="419010"/>
    <x v="1"/>
    <x v="3"/>
    <n v="161904000"/>
  </r>
  <r>
    <n v="419010"/>
    <x v="2"/>
    <x v="3"/>
    <n v="175951000"/>
  </r>
  <r>
    <n v="419010"/>
    <x v="3"/>
    <x v="3"/>
    <n v="672980000"/>
  </r>
  <r>
    <n v="419010"/>
    <x v="4"/>
    <x v="3"/>
    <n v="881419000"/>
  </r>
  <r>
    <n v="419010"/>
    <x v="5"/>
    <x v="3"/>
    <n v="1780929000"/>
  </r>
  <r>
    <n v="419010"/>
    <x v="6"/>
    <x v="3"/>
    <n v="2224573000"/>
  </r>
  <r>
    <n v="419010"/>
    <x v="7"/>
    <x v="3"/>
    <n v="2708501000"/>
  </r>
  <r>
    <n v="419010"/>
    <x v="8"/>
    <x v="3"/>
    <n v="871266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7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7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6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7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7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7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3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5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9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3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2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4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5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8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9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0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8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2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8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4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4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3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1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8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5.xml"/></Relationships>
</file>

<file path=xl/pivotTables/_rels/pivotTable4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9.xml"/></Relationships>
</file>

<file path=xl/pivotTables/_rels/pivotTable4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2.xml"/></Relationships>
</file>

<file path=xl/pivotTables/_rels/pivotTable4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4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1.xml"/></Relationships>
</file>

<file path=xl/pivotTables/_rels/pivotTable4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3.xml"/></Relationships>
</file>

<file path=xl/pivotTables/_rels/pivotTable4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7.xml"/></Relationships>
</file>

<file path=xl/pivotTables/_rels/pivotTable4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9.xml"/></Relationships>
</file>

<file path=xl/pivotTables/_rels/pivotTable4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1.xml"/></Relationships>
</file>

<file path=xl/pivotTables/_rels/pivotTable5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5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0.xml"/></Relationships>
</file>

<file path=xl/pivotTables/_rels/pivotTable5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0.xml"/></Relationships>
</file>

<file path=xl/pivotTables/_rels/pivotTable5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1.xml"/></Relationships>
</file>

<file path=xl/pivotTables/_rels/pivotTable5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3.xml"/></Relationships>
</file>

<file path=xl/pivotTables/_rels/pivotTable5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6.xml"/></Relationships>
</file>

<file path=xl/pivotTables/_rels/pivotTable5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0.xml"/></Relationships>
</file>

<file path=xl/pivotTables/_rels/pivotTable5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4.xml"/></Relationships>
</file>

<file path=xl/pivotTables/_rels/pivotTable5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6.xml"/></Relationships>
</file>

<file path=xl/pivotTables/_rels/pivotTable5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8.xml"/></Relationships>
</file>

<file path=xl/pivotTables/_rels/pivotTable6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5.xml"/></Relationships>
</file>

<file path=xl/pivotTables/_rels/pivotTable6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5.xml"/></Relationships>
</file>

<file path=xl/pivotTables/_rels/pivotTable6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6.xml"/></Relationships>
</file>

<file path=xl/pivotTables/_rels/pivotTable6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7.xml"/></Relationships>
</file>

<file path=xl/pivotTables/_rels/pivotTable6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5.xml"/></Relationships>
</file>

<file path=xl/pivotTables/_rels/pivotTable6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8.xml"/></Relationships>
</file>

<file path=xl/pivotTables/_rels/pivotTable6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3.xml"/></Relationships>
</file>

<file path=xl/pivotTables/_rels/pivotTable6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8.xml"/></Relationships>
</file>

<file path=xl/pivotTables/_rels/pivotTable6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6.xml"/></Relationships>
</file>

<file path=xl/pivotTables/_rels/pivotTable6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4.xml"/></Relationships>
</file>

<file path=xl/pivotTables/_rels/pivotTable7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7.xml"/></Relationships>
</file>

<file path=xl/pivotTables/_rels/pivotTable7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9.xml"/></Relationships>
</file>

<file path=xl/pivotTables/_rels/pivotTable7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4.xml"/></Relationships>
</file>

<file path=xl/pivotTables/_rels/pivotTable7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1.xml"/></Relationships>
</file>

<file path=xl/pivotTables/_rels/pivotTable7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0.xml"/></Relationships>
</file>

<file path=xl/pivotTables/_rels/pivotTable7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3.xml"/></Relationships>
</file>

<file path=xl/pivotTables/_rels/pivotTable7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1.xml"/></Relationships>
</file>

<file path=xl/pivotTables/_rels/pivotTable7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1.xml"/></Relationships>
</file>

<file path=xl/pivotTables/_rels/pivotTable7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1.xml"/></Relationships>
</file>

<file path=xl/pivotTables/_rels/pivotTable8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6.xml"/></Relationships>
</file>

<file path=xl/pivotTables/_rels/pivotTable8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3.xml"/></Relationships>
</file>

<file path=xl/pivotTables/_rels/pivotTable8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6.xml"/></Relationships>
</file>

<file path=xl/pivotTables/_rels/pivotTable8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2.xml"/></Relationships>
</file>

<file path=xl/pivotTables/_rels/pivotTable8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6.xml"/></Relationships>
</file>

<file path=xl/pivotTables/_rels/pivotTable8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0.xml"/></Relationships>
</file>

<file path=xl/pivotTables/_rels/pivotTable8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1.xml"/></Relationships>
</file>

<file path=xl/pivotTables/_rels/pivotTable8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5.xml"/></Relationships>
</file>

<file path=xl/pivotTables/_rels/pivotTable8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6.xml"/></Relationships>
</file>

<file path=xl/pivotTables/_rels/pivotTable9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2.xml"/></Relationships>
</file>

<file path=xl/pivotTables/_rels/pivotTable9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4.xml"/></Relationships>
</file>

<file path=xl/pivotTables/_rels/pivotTable9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2.xml"/></Relationships>
</file>

<file path=xl/pivotTables/_rels/pivotTable9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0.xml"/></Relationships>
</file>

<file path=xl/pivotTables/_rels/pivotTable9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9.xml"/></Relationships>
</file>

<file path=xl/pivotTables/_rels/pivotTable9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5.xml"/></Relationships>
</file>

<file path=xl/pivotTables/_rels/pivotTable9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9.xml"/></Relationships>
</file>

<file path=xl/pivotTables/_rels/pivotTable9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4.xml"/></Relationships>
</file>

<file path=xl/pivotTables/_rels/pivotTable9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9.xml"/></Relationships>
</file>

<file path=xl/pivotTables/_rels/pivotTable10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8.xml"/></Relationships>
</file>

<file path=xl/pivotTables/_rels/pivotTable10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10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10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0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8.xml"/></Relationships>
</file>

<file path=xl/pivotTables/_rels/pivotTable10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9.xml"/></Relationships>
</file>

<file path=xl/pivotTables/_rels/pivotTable10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7.xml"/></Relationships>
</file>

<file path=xl/pivotTables/_rels/pivotTable10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0.xml"/></Relationships>
</file>

<file path=xl/pivotTables/_rels/pivotTable10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10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0.xml"/></Relationships>
</file>

<file path=xl/pivotTables/_rels/pivotTable1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0.xml"/></Relationships>
</file>

<file path=xl/pivotTables/pivotTable1.xml><?xml version="1.0" encoding="utf-8"?>
<pivotTableDefinition xmlns="http://schemas.openxmlformats.org/spreadsheetml/2006/main" name="Input!Table_16217_60" cacheId="56" dataOnRows="1" applyNumberFormats="0" applyBorderFormats="0" applyFontFormats="0" applyPatternFormats="0" applyAlignmentFormats="0" applyWidthHeightFormats="1" dataCaption="Data" tag="Input!Data_16217_60" updatedVersion="4" showItems="0" showMultipleLabel="0" showDrill="0" showMemberPropertyTips="0" useAutoFormatting="1" rowGrandTotals="0" colGrandTotals="0" itemPrintTitles="1" indent="0" compact="0" compactData="0" gridDropZones="1" customListSort="0">
  <location ref="A690:J695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6"/>
        <item x="4"/>
        <item x="5"/>
        <item x="7"/>
        <item x="2"/>
        <item x="3"/>
        <item x="0"/>
        <item x="1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2.xml><?xml version="1.0" encoding="utf-8"?>
<pivotTableDefinition xmlns="http://schemas.openxmlformats.org/spreadsheetml/2006/main" name="Input!Table_16189_36" cacheId="32" dataOnRows="1" applyNumberFormats="0" applyBorderFormats="0" applyFontFormats="0" applyPatternFormats="0" applyAlignmentFormats="0" applyWidthHeightFormats="1" dataCaption="Data" tag="Input!Data_16189_36" updatedVersion="4" showItems="0" showMultipleLabel="0" showDrill="0" showMemberPropertyTips="0" useAutoFormatting="1" rowGrandTotals="0" colGrandTotals="0" itemPrintTitles="1" indent="0" compact="0" compactData="0" gridDropZones="1" customListSort="0">
  <location ref="A402:J407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3.xml><?xml version="1.0" encoding="utf-8"?>
<pivotTableDefinition xmlns="http://schemas.openxmlformats.org/spreadsheetml/2006/main" name="Input!Table_17573_88" cacheId="84" dataOnRows="1" applyNumberFormats="0" applyBorderFormats="0" applyFontFormats="0" applyPatternFormats="0" applyAlignmentFormats="0" applyWidthHeightFormats="1" dataCaption="Data" tag="Input!Data_17573_88" updatedVersion="4" showItems="0" showMultipleLabel="0" showDrill="0" showMemberPropertyTips="0" useAutoFormatting="1" rowGrandTotals="0" colGrandTotals="0" itemPrintTitles="1" indent="0" compact="0" compactData="0" gridDropZones="1" customListSort="0">
  <location ref="A1026:J1031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4.xml><?xml version="1.0" encoding="utf-8"?>
<pivotTableDefinition xmlns="http://schemas.openxmlformats.org/spreadsheetml/2006/main" name="Input!Table_16256_87" cacheId="83" dataOnRows="1" applyNumberFormats="0" applyBorderFormats="0" applyFontFormats="0" applyPatternFormats="0" applyAlignmentFormats="0" applyWidthHeightFormats="1" dataCaption="Data" tag="Input!Data_16256_87" updatedVersion="4" showItems="0" showMultipleLabel="0" showDrill="0" showMemberPropertyTips="0" useAutoFormatting="1" rowGrandTotals="0" colGrandTotals="0" itemPrintTitles="1" indent="0" compact="0" compactData="0" gridDropZones="1" customListSort="0">
  <location ref="A1014:J1019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5.xml><?xml version="1.0" encoding="utf-8"?>
<pivotTableDefinition xmlns="http://schemas.openxmlformats.org/spreadsheetml/2006/main" name="Input!Table_16168_17" cacheId="13" dataOnRows="1" applyNumberFormats="0" applyBorderFormats="0" applyFontFormats="0" applyPatternFormats="0" applyAlignmentFormats="0" applyWidthHeightFormats="1" dataCaption="Data" tag="Input!Data_16168_17" updatedVersion="4" showItems="0" showMultipleLabel="0" showDrill="0" showMemberPropertyTips="0" useAutoFormatting="1" rowGrandTotals="0" colGrandTotals="0" itemPrintTitles="1" indent="0" compact="0" compactData="0" gridDropZones="1" customListSort="0">
  <location ref="A174:J179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5"/>
        <item x="4"/>
        <item x="3"/>
        <item x="2"/>
        <item x="1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6.xml><?xml version="1.0" encoding="utf-8"?>
<pivotTableDefinition xmlns="http://schemas.openxmlformats.org/spreadsheetml/2006/main" name="Input!Table_16159_9" cacheId="5" dataOnRows="1" applyNumberFormats="0" applyBorderFormats="0" applyFontFormats="0" applyPatternFormats="0" applyAlignmentFormats="0" applyWidthHeightFormats="1" dataCaption="Data" tag="Input!Data_16159_9" updatedVersion="4" showItems="0" showMultipleLabel="0" showDrill="0" showMemberPropertyTips="0" useAutoFormatting="1" rowGrandTotals="0" colGrandTotals="0" itemPrintTitles="1" indent="0" compact="0" compactData="0" gridDropZones="1" customListSort="0">
  <location ref="A78:J83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0"/>
        <item x="6"/>
        <item x="5"/>
        <item x="4"/>
        <item x="2"/>
        <item x="3"/>
        <item x="1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7.xml><?xml version="1.0" encoding="utf-8"?>
<pivotTableDefinition xmlns="http://schemas.openxmlformats.org/spreadsheetml/2006/main" name="Input!Table_17889_55" cacheId="51" dataOnRows="1" applyNumberFormats="0" applyBorderFormats="0" applyFontFormats="0" applyPatternFormats="0" applyAlignmentFormats="0" applyWidthHeightFormats="1" dataCaption="Data" tag="Input!Data_17889_55" updatedVersion="4" showItems="0" showMultipleLabel="0" showDrill="0" showMemberPropertyTips="0" useAutoFormatting="1" rowGrandTotals="0" colGrandTotals="0" itemPrintTitles="1" indent="0" compact="0" compactData="0" gridDropZones="1" customListSort="0">
  <location ref="A630:J635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8.xml><?xml version="1.0" encoding="utf-8"?>
<pivotTableDefinition xmlns="http://schemas.openxmlformats.org/spreadsheetml/2006/main" name="Input!Table_15680_111" cacheId="106" dataOnRows="1" applyNumberFormats="0" applyBorderFormats="0" applyFontFormats="0" applyPatternFormats="0" applyAlignmentFormats="0" applyWidthHeightFormats="1" dataCaption="Data" tag="Input!Data_15680_111" updatedVersion="4" showItems="0" showMultipleLabel="0" showDrill="0" showMemberPropertyTips="0" useAutoFormatting="1" rowGrandTotals="0" colGrandTotals="0" itemPrintTitles="1" indent="0" compact="0" compactData="0" gridDropZones="1" customListSort="0">
  <location ref="A1290:J1295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2"/>
        <item x="3"/>
        <item x="4"/>
        <item x="5"/>
        <item x="6"/>
        <item x="7"/>
        <item x="8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9.xml><?xml version="1.0" encoding="utf-8"?>
<pivotTableDefinition xmlns="http://schemas.openxmlformats.org/spreadsheetml/2006/main" name="Input!Table_16179_29" cacheId="25" dataOnRows="1" applyNumberFormats="0" applyBorderFormats="0" applyFontFormats="0" applyPatternFormats="0" applyAlignmentFormats="0" applyWidthHeightFormats="1" dataCaption="Data" tag="Input!Data_16179_29" updatedVersion="4" showItems="0" showMultipleLabel="0" showDrill="0" showMemberPropertyTips="0" useAutoFormatting="1" rowGrandTotals="0" colGrandTotals="0" itemPrintTitles="1" indent="0" compact="0" compactData="0" gridDropZones="1" customListSort="0">
  <location ref="A318:J323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6"/>
        <item x="3"/>
        <item x="7"/>
        <item x="4"/>
        <item x="5"/>
        <item x="0"/>
        <item x="2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10.xml><?xml version="1.0" encoding="utf-8"?>
<pivotTableDefinition xmlns="http://schemas.openxmlformats.org/spreadsheetml/2006/main" name="Input!Table_16162_12" cacheId="8" dataOnRows="1" applyNumberFormats="0" applyBorderFormats="0" applyFontFormats="0" applyPatternFormats="0" applyAlignmentFormats="0" applyWidthHeightFormats="1" dataCaption="Data" tag="Input!Data_16162_12" updatedVersion="4" showItems="0" showMultipleLabel="0" showDrill="0" showMemberPropertyTips="0" useAutoFormatting="1" rowGrandTotals="0" colGrandTotals="0" itemPrintTitles="1" indent="0" compact="0" compactData="0" gridDropZones="1" customListSort="0">
  <location ref="A114:J119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5"/>
        <item x="4"/>
        <item x="3"/>
        <item x="2"/>
        <item x="0"/>
        <item x="1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11.xml><?xml version="1.0" encoding="utf-8"?>
<pivotTableDefinition xmlns="http://schemas.openxmlformats.org/spreadsheetml/2006/main" name="Input!Table_16236_70" cacheId="66" dataOnRows="1" applyNumberFormats="0" applyBorderFormats="0" applyFontFormats="0" applyPatternFormats="0" applyAlignmentFormats="0" applyWidthHeightFormats="1" dataCaption="Data" tag="Input!Data_16236_70" updatedVersion="4" showItems="0" showMultipleLabel="0" showDrill="0" showMemberPropertyTips="0" useAutoFormatting="1" rowGrandTotals="0" colGrandTotals="0" itemPrintTitles="1" indent="0" compact="0" compactData="0" gridDropZones="1" customListSort="0">
  <location ref="A810:J815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4"/>
        <item x="3"/>
        <item x="6"/>
        <item x="7"/>
        <item x="5"/>
        <item x="0"/>
        <item x="2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12.xml><?xml version="1.0" encoding="utf-8"?>
<pivotTableDefinition xmlns="http://schemas.openxmlformats.org/spreadsheetml/2006/main" name="Input!Table_16771_101" cacheId="96" dataOnRows="1" applyNumberFormats="0" applyBorderFormats="0" applyFontFormats="0" applyPatternFormats="0" applyAlignmentFormats="0" applyWidthHeightFormats="1" dataCaption="Data" tag="Input!Data_16771_101" updatedVersion="4" showItems="0" showMultipleLabel="0" showDrill="0" showMemberPropertyTips="0" useAutoFormatting="1" rowGrandTotals="0" colGrandTotals="0" itemPrintTitles="1" indent="0" compact="0" compactData="0" gridDropZones="1" customListSort="0">
  <location ref="A1158:J1163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5"/>
        <item x="4"/>
        <item x="3"/>
        <item x="2"/>
        <item x="0"/>
        <item x="1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13.xml><?xml version="1.0" encoding="utf-8"?>
<pivotTableDefinition xmlns="http://schemas.openxmlformats.org/spreadsheetml/2006/main" name="Input!Table_16248_80" cacheId="76" dataOnRows="1" applyNumberFormats="0" applyBorderFormats="0" applyFontFormats="0" applyPatternFormats="0" applyAlignmentFormats="0" applyWidthHeightFormats="1" dataCaption="Data" tag="Input!Data_16248_80" updatedVersion="4" showItems="0" showMultipleLabel="0" showDrill="0" showMemberPropertyTips="0" useAutoFormatting="1" rowGrandTotals="0" colGrandTotals="0" itemPrintTitles="1" indent="0" compact="0" compactData="0" gridDropZones="1" customListSort="0">
  <location ref="A930:J935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14.xml><?xml version="1.0" encoding="utf-8"?>
<pivotTableDefinition xmlns="http://schemas.openxmlformats.org/spreadsheetml/2006/main" name="Input!Table_16188_35" cacheId="31" dataOnRows="1" applyNumberFormats="0" applyBorderFormats="0" applyFontFormats="0" applyPatternFormats="0" applyAlignmentFormats="0" applyWidthHeightFormats="1" dataCaption="Data" tag="Input!Data_16188_35" updatedVersion="4" showItems="0" showMultipleLabel="0" showDrill="0" showMemberPropertyTips="0" useAutoFormatting="1" rowGrandTotals="0" colGrandTotals="0" itemPrintTitles="1" indent="0" compact="0" compactData="0" gridDropZones="1" customListSort="0">
  <location ref="A390:J395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6"/>
        <item x="3"/>
        <item x="7"/>
        <item x="4"/>
        <item x="2"/>
        <item x="1"/>
        <item x="0"/>
        <item x="5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15.xml><?xml version="1.0" encoding="utf-8"?>
<pivotTableDefinition xmlns="http://schemas.openxmlformats.org/spreadsheetml/2006/main" name="Input!Table_16213_56" cacheId="52" dataOnRows="1" applyNumberFormats="0" applyBorderFormats="0" applyFontFormats="0" applyPatternFormats="0" applyAlignmentFormats="0" applyWidthHeightFormats="1" dataCaption="Data" tag="Input!Data_16213_56" updatedVersion="4" showItems="0" showMultipleLabel="0" showDrill="0" showMemberPropertyTips="0" useAutoFormatting="1" rowGrandTotals="0" colGrandTotals="0" itemPrintTitles="1" indent="0" compact="0" compactData="0" gridDropZones="1" customListSort="0">
  <location ref="A642:J647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3"/>
        <item x="2"/>
        <item x="4"/>
        <item x="5"/>
        <item x="6"/>
        <item x="1"/>
        <item x="0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16.xml><?xml version="1.0" encoding="utf-8"?>
<pivotTableDefinition xmlns="http://schemas.openxmlformats.org/spreadsheetml/2006/main" name="Input!Table_16234_68" cacheId="64" dataOnRows="1" applyNumberFormats="0" applyBorderFormats="0" applyFontFormats="0" applyPatternFormats="0" applyAlignmentFormats="0" applyWidthHeightFormats="1" dataCaption="Data" tag="Input!Data_16234_68" updatedVersion="4" showItems="0" showMultipleLabel="0" showDrill="0" showMemberPropertyTips="0" useAutoFormatting="1" rowGrandTotals="0" colGrandTotals="0" itemPrintTitles="1" indent="0" compact="0" compactData="0" gridDropZones="1" customListSort="0">
  <location ref="A786:J791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6"/>
        <item x="3"/>
        <item x="8"/>
        <item x="4"/>
        <item x="5"/>
        <item x="0"/>
        <item x="2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17.xml><?xml version="1.0" encoding="utf-8"?>
<pivotTableDefinition xmlns="http://schemas.openxmlformats.org/spreadsheetml/2006/main" name="Input!Table_16172_21" cacheId="17" dataOnRows="1" applyNumberFormats="0" applyBorderFormats="0" applyFontFormats="0" applyPatternFormats="0" applyAlignmentFormats="0" applyWidthHeightFormats="1" dataCaption="Data" tag="Input!Data_16172_21" updatedVersion="4" showItems="0" showMultipleLabel="0" showDrill="0" showMemberPropertyTips="0" useAutoFormatting="1" rowGrandTotals="0" colGrandTotals="0" itemPrintTitles="1" indent="0" compact="0" compactData="0" gridDropZones="1" customListSort="0">
  <location ref="A222:J227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18.xml><?xml version="1.0" encoding="utf-8"?>
<pivotTableDefinition xmlns="http://schemas.openxmlformats.org/spreadsheetml/2006/main" name="Input!Table_16238_72" cacheId="68" dataOnRows="1" applyNumberFormats="0" applyBorderFormats="0" applyFontFormats="0" applyPatternFormats="0" applyAlignmentFormats="0" applyWidthHeightFormats="1" dataCaption="Data" tag="Input!Data_16238_72" updatedVersion="4" showItems="0" showMultipleLabel="0" showDrill="0" showMemberPropertyTips="0" useAutoFormatting="1" rowGrandTotals="0" colGrandTotals="0" itemPrintTitles="1" indent="0" compact="0" compactData="0" gridDropZones="1" customListSort="0">
  <location ref="A834:J839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6"/>
        <item x="5"/>
        <item x="1"/>
        <item x="3"/>
        <item x="4"/>
        <item x="2"/>
        <item x="0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19.xml><?xml version="1.0" encoding="utf-8"?>
<pivotTableDefinition xmlns="http://schemas.openxmlformats.org/spreadsheetml/2006/main" name="Input!Table_16166_15" cacheId="11" dataOnRows="1" applyNumberFormats="0" applyBorderFormats="0" applyFontFormats="0" applyPatternFormats="0" applyAlignmentFormats="0" applyWidthHeightFormats="1" dataCaption="Data" tag="Input!Data_16166_15" updatedVersion="4" showItems="0" showMultipleLabel="0" showDrill="0" showMemberPropertyTips="0" useAutoFormatting="1" rowGrandTotals="0" colGrandTotals="0" itemPrintTitles="1" indent="0" compact="0" compactData="0" gridDropZones="1" customListSort="0">
  <location ref="A150:J155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8"/>
        <item x="3"/>
        <item x="6"/>
        <item x="4"/>
        <item x="5"/>
        <item x="0"/>
        <item x="2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20.xml><?xml version="1.0" encoding="utf-8"?>
<pivotTableDefinition xmlns="http://schemas.openxmlformats.org/spreadsheetml/2006/main" name="Input!Table_16258_26" cacheId="22" dataOnRows="1" applyNumberFormats="0" applyBorderFormats="0" applyFontFormats="0" applyPatternFormats="0" applyAlignmentFormats="0" applyWidthHeightFormats="1" dataCaption="Data" tag="Input!Data_16258_26" updatedVersion="4" showItems="0" showMultipleLabel="0" showDrill="0" showMemberPropertyTips="0" useAutoFormatting="1" rowGrandTotals="0" colGrandTotals="0" itemPrintTitles="1" indent="0" compact="0" compactData="0" gridDropZones="1" customListSort="0">
  <location ref="A282:J287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21.xml><?xml version="1.0" encoding="utf-8"?>
<pivotTableDefinition xmlns="http://schemas.openxmlformats.org/spreadsheetml/2006/main" name="Input!Table_15674_106" cacheId="101" dataOnRows="1" applyNumberFormats="0" applyBorderFormats="0" applyFontFormats="0" applyPatternFormats="0" applyAlignmentFormats="0" applyWidthHeightFormats="1" dataCaption="Data" tag="Input!Data_15674_106" updatedVersion="4" showItems="0" showMultipleLabel="0" showDrill="0" showMemberPropertyTips="0" useAutoFormatting="1" rowGrandTotals="0" colGrandTotals="0" itemPrintTitles="1" indent="0" compact="0" compactData="0" gridDropZones="1" customListSort="0">
  <location ref="A1218:J1223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5"/>
        <item x="6"/>
        <item x="4"/>
        <item x="3"/>
        <item x="1"/>
        <item x="0"/>
        <item x="2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22.xml><?xml version="1.0" encoding="utf-8"?>
<pivotTableDefinition xmlns="http://schemas.openxmlformats.org/spreadsheetml/2006/main" name="Input!Table_16190_37" cacheId="33" dataOnRows="1" applyNumberFormats="0" applyBorderFormats="0" applyFontFormats="0" applyPatternFormats="0" applyAlignmentFormats="0" applyWidthHeightFormats="1" dataCaption="Data" tag="Input!Data_16190_37" updatedVersion="4" showItems="0" showMultipleLabel="0" showDrill="0" showMemberPropertyTips="0" useAutoFormatting="1" rowGrandTotals="0" colGrandTotals="0" itemPrintTitles="1" indent="0" compact="0" compactData="0" gridDropZones="1" customListSort="0">
  <location ref="A414:J419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23.xml><?xml version="1.0" encoding="utf-8"?>
<pivotTableDefinition xmlns="http://schemas.openxmlformats.org/spreadsheetml/2006/main" name="Input!Table_17569_28" cacheId="24" dataOnRows="1" applyNumberFormats="0" applyBorderFormats="0" applyFontFormats="0" applyPatternFormats="0" applyAlignmentFormats="0" applyWidthHeightFormats="1" dataCaption="Data" tag="Input!Data_17569_28" updatedVersion="4" showItems="0" showMultipleLabel="0" showDrill="0" showMemberPropertyTips="0" useAutoFormatting="1" rowGrandTotals="0" colGrandTotals="0" itemPrintTitles="1" indent="0" compact="0" compactData="0" gridDropZones="1" customListSort="0">
  <location ref="A306:J311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24.xml><?xml version="1.0" encoding="utf-8"?>
<pivotTableDefinition xmlns="http://schemas.openxmlformats.org/spreadsheetml/2006/main" name="Input!Table_16157_8" cacheId="4" dataOnRows="1" applyNumberFormats="0" applyBorderFormats="0" applyFontFormats="0" applyPatternFormats="0" applyAlignmentFormats="0" applyWidthHeightFormats="1" dataCaption="Data" tag="Input!Data_16157_8" updatedVersion="4" showItems="0" showMultipleLabel="0" showDrill="0" showMemberPropertyTips="0" useAutoFormatting="1" rowGrandTotals="0" colGrandTotals="0" itemPrintTitles="1" indent="0" compact="0" compactData="0" gridDropZones="1" customListSort="0">
  <location ref="A66:J71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5"/>
        <item x="4"/>
        <item x="3"/>
        <item x="2"/>
        <item x="1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25.xml><?xml version="1.0" encoding="utf-8"?>
<pivotTableDefinition xmlns="http://schemas.openxmlformats.org/spreadsheetml/2006/main" name="Input!Table_16194_41" cacheId="37" dataOnRows="1" applyNumberFormats="0" applyBorderFormats="0" applyFontFormats="0" applyPatternFormats="0" applyAlignmentFormats="0" applyWidthHeightFormats="1" dataCaption="Data" tag="Input!Data_16194_41" updatedVersion="4" showItems="0" showMultipleLabel="0" showDrill="0" showMemberPropertyTips="0" useAutoFormatting="1" rowGrandTotals="0" colGrandTotals="0" itemPrintTitles="1" indent="0" compact="0" compactData="0" gridDropZones="1" customListSort="0">
  <location ref="A462:J467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5"/>
        <item x="4"/>
        <item x="3"/>
        <item x="2"/>
        <item x="1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26.xml><?xml version="1.0" encoding="utf-8"?>
<pivotTableDefinition xmlns="http://schemas.openxmlformats.org/spreadsheetml/2006/main" name="Input!Table_17888_54" cacheId="50" dataOnRows="1" applyNumberFormats="0" applyBorderFormats="0" applyFontFormats="0" applyPatternFormats="0" applyAlignmentFormats="0" applyWidthHeightFormats="1" dataCaption="Data" tag="Input!Data_17888_54" updatedVersion="4" showItems="0" showMultipleLabel="0" showDrill="0" showMemberPropertyTips="0" useAutoFormatting="1" rowGrandTotals="0" colGrandTotals="0" itemPrintTitles="1" indent="0" compact="0" compactData="0" gridDropZones="1" customListSort="0">
  <location ref="A618:J623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27.xml><?xml version="1.0" encoding="utf-8"?>
<pivotTableDefinition xmlns="http://schemas.openxmlformats.org/spreadsheetml/2006/main" name="Input!Table_16167_16" cacheId="12" dataOnRows="1" applyNumberFormats="0" applyBorderFormats="0" applyFontFormats="0" applyPatternFormats="0" applyAlignmentFormats="0" applyWidthHeightFormats="1" dataCaption="Data" tag="Input!Data_16167_16" updatedVersion="4" showItems="0" showMultipleLabel="0" showDrill="0" showMemberPropertyTips="0" useAutoFormatting="1" rowGrandTotals="0" colGrandTotals="0" itemPrintTitles="1" indent="0" compact="0" compactData="0" gridDropZones="1" customListSort="0">
  <location ref="A162:J167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5"/>
        <item x="4"/>
        <item x="3"/>
        <item x="2"/>
        <item x="0"/>
        <item x="1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28.xml><?xml version="1.0" encoding="utf-8"?>
<pivotTableDefinition xmlns="http://schemas.openxmlformats.org/spreadsheetml/2006/main" name="Input!Table_16208_52" cacheId="48" dataOnRows="1" applyNumberFormats="0" applyBorderFormats="0" applyFontFormats="0" applyPatternFormats="0" applyAlignmentFormats="0" applyWidthHeightFormats="1" dataCaption="Data" tag="Input!Data_16208_52" updatedVersion="4" showItems="0" showMultipleLabel="0" showDrill="0" showMemberPropertyTips="0" useAutoFormatting="1" rowGrandTotals="0" colGrandTotals="0" itemPrintTitles="1" indent="0" compact="0" compactData="0" gridDropZones="1" customListSort="0">
  <location ref="A594:J599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5"/>
        <item x="3"/>
        <item x="4"/>
        <item x="2"/>
        <item x="1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29.xml><?xml version="1.0" encoding="utf-8"?>
<pivotTableDefinition xmlns="http://schemas.openxmlformats.org/spreadsheetml/2006/main" name="Input!Table_16174_23" cacheId="19" dataOnRows="1" applyNumberFormats="0" applyBorderFormats="0" applyFontFormats="0" applyPatternFormats="0" applyAlignmentFormats="0" applyWidthHeightFormats="1" dataCaption="Data" tag="Input!Data_16174_23" updatedVersion="4" showItems="0" showMultipleLabel="0" showDrill="0" showMemberPropertyTips="0" useAutoFormatting="1" rowGrandTotals="0" colGrandTotals="0" itemPrintTitles="1" indent="0" compact="0" compactData="0" gridDropZones="1" customListSort="0">
  <location ref="A246:J251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30.xml><?xml version="1.0" encoding="utf-8"?>
<pivotTableDefinition xmlns="http://schemas.openxmlformats.org/spreadsheetml/2006/main" name="Input!Table_15670_102" cacheId="97" dataOnRows="1" applyNumberFormats="0" applyBorderFormats="0" applyFontFormats="0" applyPatternFormats="0" applyAlignmentFormats="0" applyWidthHeightFormats="1" dataCaption="Data" tag="Input!Data_15670_102" updatedVersion="4" showItems="0" showMultipleLabel="0" showDrill="0" showMemberPropertyTips="0" useAutoFormatting="1" rowGrandTotals="0" colGrandTotals="0" itemPrintTitles="1" indent="0" compact="0" compactData="0" gridDropZones="1" customListSort="0">
  <location ref="A1170:J1175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5"/>
        <item x="4"/>
        <item x="3"/>
        <item x="1"/>
        <item x="0"/>
        <item x="2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31.xml><?xml version="1.0" encoding="utf-8"?>
<pivotTableDefinition xmlns="http://schemas.openxmlformats.org/spreadsheetml/2006/main" name="Input!Table_16230_65" cacheId="61" dataOnRows="1" applyNumberFormats="0" applyBorderFormats="0" applyFontFormats="0" applyPatternFormats="0" applyAlignmentFormats="0" applyWidthHeightFormats="1" dataCaption="Data" tag="Input!Data_16230_65" updatedVersion="4" showItems="0" showMultipleLabel="0" showDrill="0" showMemberPropertyTips="0" useAutoFormatting="1" rowGrandTotals="0" colGrandTotals="0" itemPrintTitles="1" indent="0" compact="0" compactData="0" gridDropZones="1" customListSort="0">
  <location ref="A750:J755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5"/>
        <item x="6"/>
        <item x="4"/>
        <item x="2"/>
        <item x="3"/>
        <item x="0"/>
        <item x="1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32.xml><?xml version="1.0" encoding="utf-8"?>
<pivotTableDefinition xmlns="http://schemas.openxmlformats.org/spreadsheetml/2006/main" name="Input!Table_16250_81" cacheId="77" dataOnRows="1" applyNumberFormats="0" applyBorderFormats="0" applyFontFormats="0" applyPatternFormats="0" applyAlignmentFormats="0" applyWidthHeightFormats="1" dataCaption="Data" tag="Input!Data_16250_81" updatedVersion="4" showItems="0" showMultipleLabel="0" showDrill="0" showMemberPropertyTips="0" useAutoFormatting="1" rowGrandTotals="0" colGrandTotals="0" itemPrintTitles="1" indent="0" compact="0" compactData="0" gridDropZones="1" customListSort="0">
  <location ref="A942:J947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33.xml><?xml version="1.0" encoding="utf-8"?>
<pivotTableDefinition xmlns="http://schemas.openxmlformats.org/spreadsheetml/2006/main" name="Input!Table_15658_3" cacheId="2" dataOnRows="1" applyNumberFormats="0" applyBorderFormats="0" applyFontFormats="0" applyPatternFormats="0" applyAlignmentFormats="0" applyWidthHeightFormats="1" dataCaption="Data" tag="Input!Data_15658_3" updatedVersion="4" showItems="0" showMultipleLabel="0" showDrill="0" showMemberPropertyTips="0" useAutoFormatting="1" rowGrandTotals="0" colGrandTotals="0" itemPrintTitles="1" indent="0" compact="0" compactData="0" gridDropZones="1" customListSort="0">
  <location ref="A19:J23" firstHeaderRow="1" firstDataRow="4" firstDataCol="1"/>
  <pivotFields count="5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5"/>
        <item x="6"/>
        <item x="0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5"/>
        <item x="6"/>
        <item x="0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5"/>
        <item x="6"/>
        <item x="0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Items count="1">
    <i/>
  </rowItems>
  <colFields count="3">
    <field x="2"/>
    <field x="3"/>
    <field x="1"/>
  </colFields>
  <colItems count="9">
    <i>
      <x/>
      <x/>
      <x/>
    </i>
    <i>
      <x v="1"/>
      <x v="1"/>
      <x v="1"/>
    </i>
    <i>
      <x v="2"/>
      <x v="2"/>
      <x v="2"/>
    </i>
    <i>
      <x v="3"/>
      <x v="3"/>
      <x v="3"/>
    </i>
    <i>
      <x v="4"/>
      <x v="4"/>
      <x v="4"/>
    </i>
    <i>
      <x v="5"/>
      <x v="5"/>
      <x v="5"/>
    </i>
    <i>
      <x v="6"/>
      <x v="6"/>
      <x v="6"/>
    </i>
    <i>
      <x v="7"/>
      <x v="7"/>
      <x v="7"/>
    </i>
    <i>
      <x v="8"/>
      <x v="8"/>
      <x v="8"/>
    </i>
  </colItems>
  <dataFields count="1">
    <dataField name="Sum of Value" fld="4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34.xml><?xml version="1.0" encoding="utf-8"?>
<pivotTableDefinition xmlns="http://schemas.openxmlformats.org/spreadsheetml/2006/main" name="Input!Table_16259_27" cacheId="23" dataOnRows="1" applyNumberFormats="0" applyBorderFormats="0" applyFontFormats="0" applyPatternFormats="0" applyAlignmentFormats="0" applyWidthHeightFormats="1" dataCaption="Data" tag="Input!Data_16259_27" updatedVersion="4" showItems="0" showMultipleLabel="0" showDrill="0" showMemberPropertyTips="0" useAutoFormatting="1" rowGrandTotals="0" colGrandTotals="0" itemPrintTitles="1" indent="0" compact="0" compactData="0" gridDropZones="1" customListSort="0">
  <location ref="A294:J299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35.xml><?xml version="1.0" encoding="utf-8"?>
<pivotTableDefinition xmlns="http://schemas.openxmlformats.org/spreadsheetml/2006/main" name="Input!Table_16177_25" cacheId="21" dataOnRows="1" applyNumberFormats="0" applyBorderFormats="0" applyFontFormats="0" applyPatternFormats="0" applyAlignmentFormats="0" applyWidthHeightFormats="1" dataCaption="Data" tag="Input!Data_16177_25" updatedVersion="4" showItems="0" showMultipleLabel="0" showDrill="0" showMemberPropertyTips="0" useAutoFormatting="1" rowGrandTotals="0" colGrandTotals="0" itemPrintTitles="1" indent="0" compact="0" compactData="0" gridDropZones="1" customListSort="0">
  <location ref="A270:J275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36.xml><?xml version="1.0" encoding="utf-8"?>
<pivotTableDefinition xmlns="http://schemas.openxmlformats.org/spreadsheetml/2006/main" name="Input!Table_15676_108" cacheId="103" dataOnRows="1" applyNumberFormats="0" applyBorderFormats="0" applyFontFormats="0" applyPatternFormats="0" applyAlignmentFormats="0" applyWidthHeightFormats="1" dataCaption="Data" tag="Input!Data_15676_108" updatedVersion="4" showItems="0" showMultipleLabel="0" showDrill="0" showMemberPropertyTips="0" useAutoFormatting="1" rowGrandTotals="0" colGrandTotals="0" itemPrintTitles="1" indent="0" compact="0" compactData="0" gridDropZones="1" customListSort="0">
  <location ref="A1242:J1247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5"/>
        <item x="4"/>
        <item x="3"/>
        <item x="2"/>
        <item x="1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37.xml><?xml version="1.0" encoding="utf-8"?>
<pivotTableDefinition xmlns="http://schemas.openxmlformats.org/spreadsheetml/2006/main" name="Input!Table_15675_107" cacheId="102" dataOnRows="1" applyNumberFormats="0" applyBorderFormats="0" applyFontFormats="0" applyPatternFormats="0" applyAlignmentFormats="0" applyWidthHeightFormats="1" dataCaption="Data" tag="Input!Data_15675_107" updatedVersion="4" showItems="0" showMultipleLabel="0" showDrill="0" showMemberPropertyTips="0" useAutoFormatting="1" rowGrandTotals="0" colGrandTotals="0" itemPrintTitles="1" indent="0" compact="0" compactData="0" gridDropZones="1" customListSort="0">
  <location ref="A1230:J1235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5"/>
        <item x="4"/>
        <item x="3"/>
        <item x="2"/>
        <item x="1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38.xml><?xml version="1.0" encoding="utf-8"?>
<pivotTableDefinition xmlns="http://schemas.openxmlformats.org/spreadsheetml/2006/main" name="Input!Table_16253_84" cacheId="80" dataOnRows="1" applyNumberFormats="0" applyBorderFormats="0" applyFontFormats="0" applyPatternFormats="0" applyAlignmentFormats="0" applyWidthHeightFormats="1" dataCaption="Data" tag="Input!Data_16253_84" updatedVersion="4" showItems="0" showMultipleLabel="0" showDrill="0" showMemberPropertyTips="0" useAutoFormatting="1" rowGrandTotals="0" colGrandTotals="0" itemPrintTitles="1" indent="0" compact="0" compactData="0" gridDropZones="1" customListSort="0">
  <location ref="A978:J983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39.xml><?xml version="1.0" encoding="utf-8"?>
<pivotTableDefinition xmlns="http://schemas.openxmlformats.org/spreadsheetml/2006/main" name="Input!Table_16218_61" cacheId="57" dataOnRows="1" applyNumberFormats="0" applyBorderFormats="0" applyFontFormats="0" applyPatternFormats="0" applyAlignmentFormats="0" applyWidthHeightFormats="1" dataCaption="Data" tag="Input!Data_16218_61" updatedVersion="4" showItems="0" showMultipleLabel="0" showDrill="0" showMemberPropertyTips="0" useAutoFormatting="1" rowGrandTotals="0" colGrandTotals="0" itemPrintTitles="1" indent="0" compact="0" compactData="0" gridDropZones="1" customListSort="0">
  <location ref="A702:J707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2"/>
        <item x="0"/>
        <item x="3"/>
        <item x="7"/>
        <item x="4"/>
        <item x="5"/>
        <item x="1"/>
        <item x="6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40.xml><?xml version="1.0" encoding="utf-8"?>
<pivotTableDefinition xmlns="http://schemas.openxmlformats.org/spreadsheetml/2006/main" name="Input!Table_16173_22" cacheId="18" dataOnRows="1" applyNumberFormats="0" applyBorderFormats="0" applyFontFormats="0" applyPatternFormats="0" applyAlignmentFormats="0" applyWidthHeightFormats="1" dataCaption="Data" tag="Input!Data_16173_22" updatedVersion="4" showItems="0" showMultipleLabel="0" showDrill="0" showMemberPropertyTips="0" useAutoFormatting="1" rowGrandTotals="0" colGrandTotals="0" itemPrintTitles="1" indent="0" compact="0" compactData="0" gridDropZones="1" customListSort="0">
  <location ref="A234:J239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3"/>
        <item x="5"/>
        <item x="4"/>
        <item x="6"/>
        <item x="2"/>
        <item x="0"/>
        <item x="1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41.xml><?xml version="1.0" encoding="utf-8"?>
<pivotTableDefinition xmlns="http://schemas.openxmlformats.org/spreadsheetml/2006/main" name="Input!Table_16245_78" cacheId="74" dataOnRows="1" applyNumberFormats="0" applyBorderFormats="0" applyFontFormats="0" applyPatternFormats="0" applyAlignmentFormats="0" applyWidthHeightFormats="1" dataCaption="Data" tag="Input!Data_16245_78" updatedVersion="4" showItems="0" showMultipleLabel="0" showDrill="0" showMemberPropertyTips="0" useAutoFormatting="1" rowGrandTotals="0" colGrandTotals="0" itemPrintTitles="1" indent="0" compact="0" compactData="0" gridDropZones="1" customListSort="0">
  <location ref="A906:J911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42.xml><?xml version="1.0" encoding="utf-8"?>
<pivotTableDefinition xmlns="http://schemas.openxmlformats.org/spreadsheetml/2006/main" name="Input!Table_16196_42" cacheId="38" dataOnRows="1" applyNumberFormats="0" applyBorderFormats="0" applyFontFormats="0" applyPatternFormats="0" applyAlignmentFormats="0" applyWidthHeightFormats="1" dataCaption="Data" tag="Input!Data_16196_42" updatedVersion="4" showItems="0" showMultipleLabel="0" showDrill="0" showMemberPropertyTips="0" useAutoFormatting="1" rowGrandTotals="0" colGrandTotals="0" itemPrintTitles="1" indent="0" compact="0" compactData="0" gridDropZones="1" customListSort="0">
  <location ref="A474:J479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43.xml><?xml version="1.0" encoding="utf-8"?>
<pivotTableDefinition xmlns="http://schemas.openxmlformats.org/spreadsheetml/2006/main" name="Input!Table_17571_45" cacheId="41" dataOnRows="1" applyNumberFormats="0" applyBorderFormats="0" applyFontFormats="0" applyPatternFormats="0" applyAlignmentFormats="0" applyWidthHeightFormats="1" dataCaption="Data" tag="Input!Data_17571_45" updatedVersion="4" showItems="0" showMultipleLabel="0" showDrill="0" showMemberPropertyTips="0" useAutoFormatting="1" rowGrandTotals="0" colGrandTotals="0" itemPrintTitles="1" indent="0" compact="0" compactData="0" gridDropZones="1" customListSort="0">
  <location ref="A510:J515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44.xml><?xml version="1.0" encoding="utf-8"?>
<pivotTableDefinition xmlns="http://schemas.openxmlformats.org/spreadsheetml/2006/main" name="Input!Table_16161_11" cacheId="7" dataOnRows="1" applyNumberFormats="0" applyBorderFormats="0" applyFontFormats="0" applyPatternFormats="0" applyAlignmentFormats="0" applyWidthHeightFormats="1" dataCaption="Data" tag="Input!Data_16161_11" updatedVersion="4" showItems="0" showMultipleLabel="0" showDrill="0" showMemberPropertyTips="0" useAutoFormatting="1" rowGrandTotals="0" colGrandTotals="0" itemPrintTitles="1" indent="0" compact="0" compactData="0" gridDropZones="1" customListSort="0">
  <location ref="A102:J107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5"/>
        <item x="4"/>
        <item x="3"/>
        <item x="2"/>
        <item x="1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45.xml><?xml version="1.0" encoding="utf-8"?>
<pivotTableDefinition xmlns="http://schemas.openxmlformats.org/spreadsheetml/2006/main" name="Input!Table_17570_44" cacheId="40" dataOnRows="1" applyNumberFormats="0" applyBorderFormats="0" applyFontFormats="0" applyPatternFormats="0" applyAlignmentFormats="0" applyWidthHeightFormats="1" dataCaption="Data" tag="Input!Data_17570_44" updatedVersion="4" showItems="0" showMultipleLabel="0" showDrill="0" showMemberPropertyTips="0" useAutoFormatting="1" rowGrandTotals="0" colGrandTotals="0" itemPrintTitles="1" indent="0" compact="0" compactData="0" gridDropZones="1" customListSort="0">
  <location ref="A498:J503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46.xml><?xml version="1.0" encoding="utf-8"?>
<pivotTableDefinition xmlns="http://schemas.openxmlformats.org/spreadsheetml/2006/main" name="Input!Table_16231_66" cacheId="62" dataOnRows="1" applyNumberFormats="0" applyBorderFormats="0" applyFontFormats="0" applyPatternFormats="0" applyAlignmentFormats="0" applyWidthHeightFormats="1" dataCaption="Data" tag="Input!Data_16231_66" updatedVersion="4" showItems="0" showMultipleLabel="0" showDrill="0" showMemberPropertyTips="0" useAutoFormatting="1" rowGrandTotals="0" colGrandTotals="0" itemPrintTitles="1" indent="0" compact="0" compactData="0" gridDropZones="1" customListSort="0">
  <location ref="A762:J767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5"/>
        <item x="6"/>
        <item x="4"/>
        <item x="3"/>
        <item x="0"/>
        <item x="1"/>
        <item x="2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47.xml><?xml version="1.0" encoding="utf-8"?>
<pivotTableDefinition xmlns="http://schemas.openxmlformats.org/spreadsheetml/2006/main" name="Input!Table_16180_30" cacheId="26" dataOnRows="1" applyNumberFormats="0" applyBorderFormats="0" applyFontFormats="0" applyPatternFormats="0" applyAlignmentFormats="0" applyWidthHeightFormats="1" dataCaption="Data" tag="Input!Data_16180_30" updatedVersion="4" showItems="0" showMultipleLabel="0" showDrill="0" showMemberPropertyTips="0" useAutoFormatting="1" rowGrandTotals="0" colGrandTotals="0" itemPrintTitles="1" indent="0" compact="0" compactData="0" gridDropZones="1" customListSort="0">
  <location ref="A330:J335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4"/>
        <item x="2"/>
        <item x="5"/>
        <item x="3"/>
        <item x="6"/>
        <item x="7"/>
        <item x="0"/>
        <item x="1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48.xml><?xml version="1.0" encoding="utf-8"?>
<pivotTableDefinition xmlns="http://schemas.openxmlformats.org/spreadsheetml/2006/main" name="Input!Table_15720_114" cacheId="108" dataOnRows="1" applyNumberFormats="0" applyBorderFormats="0" applyFontFormats="0" applyPatternFormats="0" applyAlignmentFormats="0" applyWidthHeightFormats="1" dataCaption="Data" tag="Input!Data_15720_114" updatedVersion="4" showItems="0" showMultipleLabel="0" showDrill="0" showMemberPropertyTips="0" useAutoFormatting="1" rowGrandTotals="0" colGrandTotals="0" itemPrintTitles="1" indent="0" compact="0" compactData="0" gridDropZones="1" customListSort="0">
  <location ref="A1326:J1331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5"/>
        <item x="4"/>
        <item x="3"/>
        <item x="2"/>
        <item x="1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49.xml><?xml version="1.0" encoding="utf-8"?>
<pivotTableDefinition xmlns="http://schemas.openxmlformats.org/spreadsheetml/2006/main" name="Input!Table_16240_74" cacheId="70" dataOnRows="1" applyNumberFormats="0" applyBorderFormats="0" applyFontFormats="0" applyPatternFormats="0" applyAlignmentFormats="0" applyWidthHeightFormats="1" dataCaption="Data" tag="Input!Data_16240_74" updatedVersion="4" showItems="0" showMultipleLabel="0" showDrill="0" showMemberPropertyTips="0" useAutoFormatting="1" rowGrandTotals="0" colGrandTotals="0" itemPrintTitles="1" indent="0" compact="0" compactData="0" gridDropZones="1" customListSort="0">
  <location ref="A858:J863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6"/>
        <item x="4"/>
        <item x="7"/>
        <item x="5"/>
        <item x="2"/>
        <item x="3"/>
        <item x="0"/>
        <item x="1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50.xml><?xml version="1.0" encoding="utf-8"?>
<pivotTableDefinition xmlns="http://schemas.openxmlformats.org/spreadsheetml/2006/main" name="Input!Table_16169_18" cacheId="14" dataOnRows="1" applyNumberFormats="0" applyBorderFormats="0" applyFontFormats="0" applyPatternFormats="0" applyAlignmentFormats="0" applyWidthHeightFormats="1" dataCaption="Data" tag="Input!Data_16169_18" updatedVersion="4" showItems="0" showMultipleLabel="0" showDrill="0" showMemberPropertyTips="0" useAutoFormatting="1" rowGrandTotals="0" colGrandTotals="0" itemPrintTitles="1" indent="0" compact="0" compactData="0" gridDropZones="1" customListSort="0">
  <location ref="A186:J191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4"/>
        <item x="1"/>
        <item x="6"/>
        <item x="8"/>
        <item x="7"/>
        <item x="2"/>
        <item x="3"/>
        <item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51.xml><?xml version="1.0" encoding="utf-8"?>
<pivotTableDefinition xmlns="http://schemas.openxmlformats.org/spreadsheetml/2006/main" name="Input!Table_17912_115" cacheId="109" dataOnRows="1" applyNumberFormats="0" applyBorderFormats="0" applyFontFormats="0" applyPatternFormats="0" applyAlignmentFormats="0" applyWidthHeightFormats="1" dataCaption="Data" tag="Input!Data_17912_115" updatedVersion="4" showItems="0" showMultipleLabel="0" showDrill="0" showMemberPropertyTips="0" useAutoFormatting="1" rowGrandTotals="0" colGrandTotals="0" itemPrintTitles="1" indent="0" compact="0" compactData="0" gridDropZones="1" customListSort="0">
  <location ref="A1302:J1307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5"/>
        <item x="6"/>
        <item x="7"/>
        <item x="4"/>
        <item x="3"/>
        <item x="1"/>
        <item x="0"/>
        <item x="2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52.xml><?xml version="1.0" encoding="utf-8"?>
<pivotTableDefinition xmlns="http://schemas.openxmlformats.org/spreadsheetml/2006/main" name="Input!Table_16239_73" cacheId="69" dataOnRows="1" applyNumberFormats="0" applyBorderFormats="0" applyFontFormats="0" applyPatternFormats="0" applyAlignmentFormats="0" applyWidthHeightFormats="1" dataCaption="Data" tag="Input!Data_16239_73" updatedVersion="4" showItems="0" showMultipleLabel="0" showDrill="0" showMemberPropertyTips="0" useAutoFormatting="1" rowGrandTotals="0" colGrandTotals="0" itemPrintTitles="1" indent="0" compact="0" compactData="0" gridDropZones="1" customListSort="0">
  <location ref="A846:J851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5"/>
        <item x="3"/>
        <item x="7"/>
        <item x="4"/>
        <item x="6"/>
        <item x="0"/>
        <item x="2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53.xml><?xml version="1.0" encoding="utf-8"?>
<pivotTableDefinition xmlns="http://schemas.openxmlformats.org/spreadsheetml/2006/main" name="Input!Table_16175_24" cacheId="20" dataOnRows="1" applyNumberFormats="0" applyBorderFormats="0" applyFontFormats="0" applyPatternFormats="0" applyAlignmentFormats="0" applyWidthHeightFormats="1" dataCaption="Data" tag="Input!Data_16175_24" updatedVersion="4" showItems="0" showMultipleLabel="0" showDrill="0" showMemberPropertyTips="0" useAutoFormatting="1" rowGrandTotals="0" colGrandTotals="0" itemPrintTitles="1" indent="0" compact="0" compactData="0" gridDropZones="1" customListSort="0">
  <location ref="A258:J263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54.xml><?xml version="1.0" encoding="utf-8"?>
<pivotTableDefinition xmlns="http://schemas.openxmlformats.org/spreadsheetml/2006/main" name="Input!Table_15664_97" cacheId="92" dataOnRows="1" applyNumberFormats="0" applyBorderFormats="0" applyFontFormats="0" applyPatternFormats="0" applyAlignmentFormats="0" applyWidthHeightFormats="1" dataCaption="Data" tag="Input!Data_15664_97" updatedVersion="4" showItems="0" showMultipleLabel="0" showDrill="0" showMemberPropertyTips="0" useAutoFormatting="1" rowGrandTotals="0" colGrandTotals="0" itemPrintTitles="1" indent="0" compact="0" compactData="0" gridDropZones="1" customListSort="0">
  <location ref="A1110:J1115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5"/>
        <item x="2"/>
        <item x="6"/>
        <item x="7"/>
        <item x="4"/>
        <item x="1"/>
        <item x="0"/>
        <item x="3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55.xml><?xml version="1.0" encoding="utf-8"?>
<pivotTableDefinition xmlns="http://schemas.openxmlformats.org/spreadsheetml/2006/main" name="Input!Table_17574_89" cacheId="85" dataOnRows="1" applyNumberFormats="0" applyBorderFormats="0" applyFontFormats="0" applyPatternFormats="0" applyAlignmentFormats="0" applyWidthHeightFormats="1" dataCaption="Data" tag="Input!Data_17574_89" updatedVersion="4" showItems="0" showMultipleLabel="0" showDrill="0" showMemberPropertyTips="0" useAutoFormatting="1" rowGrandTotals="0" colGrandTotals="0" itemPrintTitles="1" indent="0" compact="0" compactData="0" gridDropZones="1" customListSort="0">
  <location ref="A1038:J1043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56.xml><?xml version="1.0" encoding="utf-8"?>
<pivotTableDefinition xmlns="http://schemas.openxmlformats.org/spreadsheetml/2006/main" name="Input!Table_16183_33" cacheId="29" dataOnRows="1" applyNumberFormats="0" applyBorderFormats="0" applyFontFormats="0" applyPatternFormats="0" applyAlignmentFormats="0" applyWidthHeightFormats="1" dataCaption="Data" tag="Input!Data_16183_33" updatedVersion="4" showItems="0" showMultipleLabel="0" showDrill="0" showMemberPropertyTips="0" useAutoFormatting="1" rowGrandTotals="0" colGrandTotals="0" itemPrintTitles="1" indent="0" compact="0" compactData="0" gridDropZones="1" customListSort="0">
  <location ref="A366:J371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2"/>
        <item x="4"/>
        <item x="5"/>
        <item x="6"/>
        <item x="1"/>
        <item x="7"/>
        <item x="3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57.xml><?xml version="1.0" encoding="utf-8"?>
<pivotTableDefinition xmlns="http://schemas.openxmlformats.org/spreadsheetml/2006/main" name="Input!Table_16214_57" cacheId="53" dataOnRows="1" applyNumberFormats="0" applyBorderFormats="0" applyFontFormats="0" applyPatternFormats="0" applyAlignmentFormats="0" applyWidthHeightFormats="1" dataCaption="Data" tag="Input!Data_16214_57" updatedVersion="4" showItems="0" showMultipleLabel="0" showDrill="0" showMemberPropertyTips="0" useAutoFormatting="1" rowGrandTotals="0" colGrandTotals="0" itemPrintTitles="1" indent="0" compact="0" compactData="0" gridDropZones="1" customListSort="0">
  <location ref="A654:J659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5"/>
        <item x="6"/>
        <item x="4"/>
        <item x="3"/>
        <item x="1"/>
        <item x="0"/>
        <item x="2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58.xml><?xml version="1.0" encoding="utf-8"?>
<pivotTableDefinition xmlns="http://schemas.openxmlformats.org/spreadsheetml/2006/main" name="Input!Table_16235_69" cacheId="65" dataOnRows="1" applyNumberFormats="0" applyBorderFormats="0" applyFontFormats="0" applyPatternFormats="0" applyAlignmentFormats="0" applyWidthHeightFormats="1" dataCaption="Data" tag="Input!Data_16235_69" updatedVersion="4" showItems="0" showMultipleLabel="0" showDrill="0" showMemberPropertyTips="0" useAutoFormatting="1" rowGrandTotals="0" colGrandTotals="0" itemPrintTitles="1" indent="0" compact="0" compactData="0" gridDropZones="1" customListSort="0">
  <location ref="A798:J803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5"/>
        <item x="4"/>
        <item x="6"/>
        <item x="0"/>
        <item x="2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59.xml><?xml version="1.0" encoding="utf-8"?>
<pivotTableDefinition xmlns="http://schemas.openxmlformats.org/spreadsheetml/2006/main" name="Input!Table_16237_71" cacheId="67" dataOnRows="1" applyNumberFormats="0" applyBorderFormats="0" applyFontFormats="0" applyPatternFormats="0" applyAlignmentFormats="0" applyWidthHeightFormats="1" dataCaption="Data" tag="Input!Data_16237_71" updatedVersion="4" showItems="0" showMultipleLabel="0" showDrill="0" showMemberPropertyTips="0" useAutoFormatting="1" rowGrandTotals="0" colGrandTotals="0" itemPrintTitles="1" indent="0" compact="0" compactData="0" gridDropZones="1" customListSort="0">
  <location ref="A822:J827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5"/>
        <item x="2"/>
        <item x="6"/>
        <item x="3"/>
        <item x="4"/>
        <item x="0"/>
        <item x="1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60.xml><?xml version="1.0" encoding="utf-8"?>
<pivotTableDefinition xmlns="http://schemas.openxmlformats.org/spreadsheetml/2006/main" name="Input!Table_16191_38" cacheId="34" dataOnRows="1" applyNumberFormats="0" applyBorderFormats="0" applyFontFormats="0" applyPatternFormats="0" applyAlignmentFormats="0" applyWidthHeightFormats="1" dataCaption="Data" tag="Input!Data_16191_38" updatedVersion="4" showItems="0" showMultipleLabel="0" showDrill="0" showMemberPropertyTips="0" useAutoFormatting="1" rowGrandTotals="0" colGrandTotals="0" itemPrintTitles="1" indent="0" compact="0" compactData="0" gridDropZones="1" customListSort="0">
  <location ref="A426:J431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61.xml><?xml version="1.0" encoding="utf-8"?>
<pivotTableDefinition xmlns="http://schemas.openxmlformats.org/spreadsheetml/2006/main" name="Input!Table_17572_58" cacheId="54" dataOnRows="1" applyNumberFormats="0" applyBorderFormats="0" applyFontFormats="0" applyPatternFormats="0" applyAlignmentFormats="0" applyWidthHeightFormats="1" dataCaption="Data" tag="Input!Data_17572_58" updatedVersion="4" showItems="0" showMultipleLabel="0" showDrill="0" showMemberPropertyTips="0" useAutoFormatting="1" rowGrandTotals="0" colGrandTotals="0" itemPrintTitles="1" indent="0" compact="0" compactData="0" gridDropZones="1" customListSort="0">
  <location ref="A666:J671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62.xml><?xml version="1.0" encoding="utf-8"?>
<pivotTableDefinition xmlns="http://schemas.openxmlformats.org/spreadsheetml/2006/main" name="Input!Table_15679_110" cacheId="105" dataOnRows="1" applyNumberFormats="0" applyBorderFormats="0" applyFontFormats="0" applyPatternFormats="0" applyAlignmentFormats="0" applyWidthHeightFormats="1" dataCaption="Data" tag="Input!Data_15679_110" updatedVersion="4" showItems="0" showMultipleLabel="0" showDrill="0" showMemberPropertyTips="0" useAutoFormatting="1" rowGrandTotals="0" colGrandTotals="0" itemPrintTitles="1" indent="0" compact="0" compactData="0" gridDropZones="1" customListSort="0">
  <location ref="A1278:J1283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5"/>
        <item x="4"/>
        <item x="3"/>
        <item x="2"/>
        <item x="0"/>
        <item x="1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63.xml><?xml version="1.0" encoding="utf-8"?>
<pivotTableDefinition xmlns="http://schemas.openxmlformats.org/spreadsheetml/2006/main" name="Input!Table_16193_40" cacheId="36" dataOnRows="1" applyNumberFormats="0" applyBorderFormats="0" applyFontFormats="0" applyPatternFormats="0" applyAlignmentFormats="0" applyWidthHeightFormats="1" dataCaption="Data" tag="Input!Data_16193_40" updatedVersion="4" showItems="0" showMultipleLabel="0" showDrill="0" showMemberPropertyTips="0" useAutoFormatting="1" rowGrandTotals="0" colGrandTotals="0" itemPrintTitles="1" indent="0" compact="0" compactData="0" gridDropZones="1" customListSort="0">
  <location ref="A450:J455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64.xml><?xml version="1.0" encoding="utf-8"?>
<pivotTableDefinition xmlns="http://schemas.openxmlformats.org/spreadsheetml/2006/main" name="Input!Table_15666_99" cacheId="94" dataOnRows="1" applyNumberFormats="0" applyBorderFormats="0" applyFontFormats="0" applyPatternFormats="0" applyAlignmentFormats="0" applyWidthHeightFormats="1" dataCaption="Data" tag="Input!Data_15666_99" updatedVersion="4" showItems="0" showMultipleLabel="0" showDrill="0" showMemberPropertyTips="0" useAutoFormatting="1" rowGrandTotals="0" colGrandTotals="0" itemPrintTitles="1" indent="0" compact="0" compactData="0" gridDropZones="1" customListSort="0">
  <location ref="A1134:J1139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5"/>
        <item x="4"/>
        <item x="3"/>
        <item x="2"/>
        <item x="0"/>
        <item x="1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65.xml><?xml version="1.0" encoding="utf-8"?>
<pivotTableDefinition xmlns="http://schemas.openxmlformats.org/spreadsheetml/2006/main" name="Input!Table_15678_113" cacheId="107" dataOnRows="1" applyNumberFormats="0" applyBorderFormats="0" applyFontFormats="0" applyPatternFormats="0" applyAlignmentFormats="0" applyWidthHeightFormats="1" dataCaption="Data" tag="Input!Data_15678_113" updatedVersion="4" showItems="0" showMultipleLabel="0" showDrill="0" showMemberPropertyTips="0" useAutoFormatting="1" rowGrandTotals="0" colGrandTotals="0" itemPrintTitles="1" indent="0" compact="0" compactData="0" gridDropZones="1" customListSort="0">
  <location ref="A1254:J1259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5"/>
        <item x="4"/>
        <item x="3"/>
        <item x="1"/>
        <item x="0"/>
        <item x="2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66.xml><?xml version="1.0" encoding="utf-8"?>
<pivotTableDefinition xmlns="http://schemas.openxmlformats.org/spreadsheetml/2006/main" name="Input!Table_16242_76" cacheId="72" dataOnRows="1" applyNumberFormats="0" applyBorderFormats="0" applyFontFormats="0" applyPatternFormats="0" applyAlignmentFormats="0" applyWidthHeightFormats="1" dataCaption="Data" tag="Input!Data_16242_76" updatedVersion="4" showItems="0" showMultipleLabel="0" showDrill="0" showMemberPropertyTips="0" useAutoFormatting="1" rowGrandTotals="0" colGrandTotals="0" itemPrintTitles="1" indent="0" compact="0" compactData="0" gridDropZones="1" customListSort="0">
  <location ref="A882:J887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67.xml><?xml version="1.0" encoding="utf-8"?>
<pivotTableDefinition xmlns="http://schemas.openxmlformats.org/spreadsheetml/2006/main" name="Input!Table_16181_31" cacheId="27" dataOnRows="1" applyNumberFormats="0" applyBorderFormats="0" applyFontFormats="0" applyPatternFormats="0" applyAlignmentFormats="0" applyWidthHeightFormats="1" dataCaption="Data" tag="Input!Data_16181_31" updatedVersion="4" showItems="0" showMultipleLabel="0" showDrill="0" showMemberPropertyTips="0" useAutoFormatting="1" rowGrandTotals="0" colGrandTotals="0" itemPrintTitles="1" indent="0" compact="0" compactData="0" gridDropZones="1" customListSort="0">
  <location ref="A342:J347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68.xml><?xml version="1.0" encoding="utf-8"?>
<pivotTableDefinition xmlns="http://schemas.openxmlformats.org/spreadsheetml/2006/main" name="Input!Table_16246_79" cacheId="75" dataOnRows="1" applyNumberFormats="0" applyBorderFormats="0" applyFontFormats="0" applyPatternFormats="0" applyAlignmentFormats="0" applyWidthHeightFormats="1" dataCaption="Data" tag="Input!Data_16246_79" updatedVersion="4" showItems="0" showMultipleLabel="0" showDrill="0" showMemberPropertyTips="0" useAutoFormatting="1" rowGrandTotals="0" colGrandTotals="0" itemPrintTitles="1" indent="0" compact="0" compactData="0" gridDropZones="1" customListSort="0">
  <location ref="A918:J923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69.xml><?xml version="1.0" encoding="utf-8"?>
<pivotTableDefinition xmlns="http://schemas.openxmlformats.org/spreadsheetml/2006/main" name="Input!Table_15665_98" cacheId="93" dataOnRows="1" applyNumberFormats="0" applyBorderFormats="0" applyFontFormats="0" applyPatternFormats="0" applyAlignmentFormats="0" applyWidthHeightFormats="1" dataCaption="Data" tag="Input!Data_15665_98" updatedVersion="4" showItems="0" showMultipleLabel="0" showDrill="0" showMemberPropertyTips="0" useAutoFormatting="1" rowGrandTotals="0" colGrandTotals="0" itemPrintTitles="1" indent="0" compact="0" compactData="0" gridDropZones="1" customListSort="0">
  <location ref="A1122:J1127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5"/>
        <item x="4"/>
        <item x="3"/>
        <item x="2"/>
        <item x="1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70.xml><?xml version="1.0" encoding="utf-8"?>
<pivotTableDefinition xmlns="http://schemas.openxmlformats.org/spreadsheetml/2006/main" name="Input!Table_16205_50" cacheId="46" dataOnRows="1" applyNumberFormats="0" applyBorderFormats="0" applyFontFormats="0" applyPatternFormats="0" applyAlignmentFormats="0" applyWidthHeightFormats="1" dataCaption="Data" tag="Input!Data_16205_50" updatedVersion="4" showItems="0" showMultipleLabel="0" showDrill="0" showMemberPropertyTips="0" useAutoFormatting="1" rowGrandTotals="0" colGrandTotals="0" itemPrintTitles="1" indent="0" compact="0" compactData="0" gridDropZones="1" customListSort="0">
  <location ref="A570:J575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5"/>
        <item x="4"/>
        <item x="3"/>
        <item x="2"/>
        <item x="1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71.xml><?xml version="1.0" encoding="utf-8"?>
<pivotTableDefinition xmlns="http://schemas.openxmlformats.org/spreadsheetml/2006/main" name="Input!Table_16182_32" cacheId="28" dataOnRows="1" applyNumberFormats="0" applyBorderFormats="0" applyFontFormats="0" applyPatternFormats="0" applyAlignmentFormats="0" applyWidthHeightFormats="1" dataCaption="Data" tag="Input!Data_16182_32" updatedVersion="4" showItems="0" showMultipleLabel="0" showDrill="0" showMemberPropertyTips="0" useAutoFormatting="1" rowGrandTotals="0" colGrandTotals="0" itemPrintTitles="1" indent="0" compact="0" compactData="0" gridDropZones="1" customListSort="0">
  <location ref="A354:J359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5"/>
        <item x="2"/>
        <item x="4"/>
        <item x="1"/>
        <item x="0"/>
        <item x="3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72.xml><?xml version="1.0" encoding="utf-8"?>
<pivotTableDefinition xmlns="http://schemas.openxmlformats.org/spreadsheetml/2006/main" name="Input!Table_16232_67" cacheId="63" dataOnRows="1" applyNumberFormats="0" applyBorderFormats="0" applyFontFormats="0" applyPatternFormats="0" applyAlignmentFormats="0" applyWidthHeightFormats="1" dataCaption="Data" tag="Input!Data_16232_67" updatedVersion="4" showItems="0" showMultipleLabel="0" showDrill="0" showMemberPropertyTips="0" useAutoFormatting="1" rowGrandTotals="0" colGrandTotals="0" itemPrintTitles="1" indent="0" compact="0" compactData="0" gridDropZones="1" customListSort="0">
  <location ref="A774:J779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6"/>
        <item x="3"/>
        <item x="8"/>
        <item x="4"/>
        <item x="5"/>
        <item x="0"/>
        <item x="2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73.xml><?xml version="1.0" encoding="utf-8"?>
<pivotTableDefinition xmlns="http://schemas.openxmlformats.org/spreadsheetml/2006/main" name="Input!Table_16187_34" cacheId="30" dataOnRows="1" applyNumberFormats="0" applyBorderFormats="0" applyFontFormats="0" applyPatternFormats="0" applyAlignmentFormats="0" applyWidthHeightFormats="1" dataCaption="Data" tag="Input!Data_16187_34" updatedVersion="4" showItems="0" showMultipleLabel="0" showDrill="0" showMemberPropertyTips="0" useAutoFormatting="1" rowGrandTotals="0" colGrandTotals="0" itemPrintTitles="1" indent="0" compact="0" compactData="0" gridDropZones="1" customListSort="0">
  <location ref="A378:J383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5"/>
        <item x="4"/>
        <item x="3"/>
        <item x="2"/>
        <item x="0"/>
        <item x="1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74.xml><?xml version="1.0" encoding="utf-8"?>
<pivotTableDefinition xmlns="http://schemas.openxmlformats.org/spreadsheetml/2006/main" name="Input!Table_16221_63" cacheId="59" dataOnRows="1" applyNumberFormats="0" applyBorderFormats="0" applyFontFormats="0" applyPatternFormats="0" applyAlignmentFormats="0" applyWidthHeightFormats="1" dataCaption="Data" tag="Input!Data_16221_63" updatedVersion="4" showItems="0" showMultipleLabel="0" showDrill="0" showMemberPropertyTips="0" useAutoFormatting="1" rowGrandTotals="0" colGrandTotals="0" itemPrintTitles="1" indent="0" compact="0" compactData="0" gridDropZones="1" customListSort="0">
  <location ref="A726:J731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4"/>
        <item x="7"/>
        <item x="5"/>
        <item x="6"/>
        <item x="3"/>
        <item x="0"/>
        <item x="2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75.xml><?xml version="1.0" encoding="utf-8"?>
<pivotTableDefinition xmlns="http://schemas.openxmlformats.org/spreadsheetml/2006/main" name="Input!Table_16199_46" cacheId="42" dataOnRows="1" applyNumberFormats="0" applyBorderFormats="0" applyFontFormats="0" applyPatternFormats="0" applyAlignmentFormats="0" applyWidthHeightFormats="1" dataCaption="Data" tag="Input!Data_16199_46" updatedVersion="4" showItems="0" showMultipleLabel="0" showDrill="0" showMemberPropertyTips="0" useAutoFormatting="1" rowGrandTotals="0" colGrandTotals="0" itemPrintTitles="1" indent="0" compact="0" compactData="0" gridDropZones="1" customListSort="0">
  <location ref="A522:J527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3"/>
        <item x="1"/>
        <item x="7"/>
        <item x="6"/>
        <item x="4"/>
        <item x="2"/>
        <item x="0"/>
        <item x="5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76.xml><?xml version="1.0" encoding="utf-8"?>
<pivotTableDefinition xmlns="http://schemas.openxmlformats.org/spreadsheetml/2006/main" name="Input!Table_17061_116" cacheId="110" dataOnRows="1" applyNumberFormats="0" applyBorderFormats="0" applyFontFormats="0" applyPatternFormats="0" applyAlignmentFormats="0" applyWidthHeightFormats="1" dataCaption="Data" tag="Input!Data_17061_116" updatedVersion="4" showItems="0" showMultipleLabel="0" showDrill="0" showMemberPropertyTips="0" useAutoFormatting="1" rowGrandTotals="0" colGrandTotals="0" itemPrintTitles="1" indent="0" compact="0" compactData="0" gridDropZones="1" customListSort="0">
  <location ref="A1314:J1319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5"/>
        <item x="4"/>
        <item x="3"/>
        <item x="2"/>
        <item x="1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77.xml><?xml version="1.0" encoding="utf-8"?>
<pivotTableDefinition xmlns="http://schemas.openxmlformats.org/spreadsheetml/2006/main" name="Input!Table_15673_105" cacheId="100" dataOnRows="1" applyNumberFormats="0" applyBorderFormats="0" applyFontFormats="0" applyPatternFormats="0" applyAlignmentFormats="0" applyWidthHeightFormats="1" dataCaption="Data" tag="Input!Data_15673_105" updatedVersion="4" showItems="0" showMultipleLabel="0" showDrill="0" showMemberPropertyTips="0" useAutoFormatting="1" rowGrandTotals="0" colGrandTotals="0" itemPrintTitles="1" indent="0" compact="0" compactData="0" gridDropZones="1" customListSort="0">
  <location ref="A1206:J1211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5"/>
        <item x="4"/>
        <item x="3"/>
        <item x="1"/>
        <item x="0"/>
        <item x="2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78.xml><?xml version="1.0" encoding="utf-8"?>
<pivotTableDefinition xmlns="http://schemas.openxmlformats.org/spreadsheetml/2006/main" name="Input!Table_15655_2" cacheId="1" dataOnRows="1" applyNumberFormats="0" applyBorderFormats="0" applyFontFormats="0" applyPatternFormats="0" applyAlignmentFormats="0" applyWidthHeightFormats="1" dataCaption="Data" tag="Input!Data_15655_2" updatedVersion="4" showItems="0" showMultipleLabel="0" showDrill="0" showMemberPropertyTips="0" useAutoFormatting="1" rowGrandTotals="0" colGrandTotals="0" itemPrintTitles="1" indent="0" compact="0" compactData="0" gridDropZones="1" customListSort="0">
  <location ref="A7:B12" firstHeaderRow="2" firstDataRow="2" firstDataCol="1"/>
  <pivotFields count="3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4">
    <i>
      <x/>
    </i>
    <i>
      <x v="1"/>
    </i>
    <i>
      <x v="2"/>
    </i>
    <i>
      <x v="3"/>
    </i>
  </rowItems>
  <colItems count="1">
    <i/>
  </colItems>
  <dataFields count="1">
    <dataField name="Sum of Value" fld="2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79.xml><?xml version="1.0" encoding="utf-8"?>
<pivotTableDefinition xmlns="http://schemas.openxmlformats.org/spreadsheetml/2006/main" name="Input!Table_16228_64" cacheId="60" dataOnRows="1" applyNumberFormats="0" applyBorderFormats="0" applyFontFormats="0" applyPatternFormats="0" applyAlignmentFormats="0" applyWidthHeightFormats="1" dataCaption="Data" tag="Input!Data_16228_64" updatedVersion="4" showItems="0" showMultipleLabel="0" showDrill="0" showMemberPropertyTips="0" useAutoFormatting="1" rowGrandTotals="0" colGrandTotals="0" itemPrintTitles="1" indent="0" compact="0" compactData="0" gridDropZones="1" customListSort="0">
  <location ref="A738:J743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5"/>
        <item x="6"/>
        <item x="4"/>
        <item x="3"/>
        <item x="1"/>
        <item x="2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80.xml><?xml version="1.0" encoding="utf-8"?>
<pivotTableDefinition xmlns="http://schemas.openxmlformats.org/spreadsheetml/2006/main" name="Input!Table_16192_39" cacheId="35" dataOnRows="1" applyNumberFormats="0" applyBorderFormats="0" applyFontFormats="0" applyPatternFormats="0" applyAlignmentFormats="0" applyWidthHeightFormats="1" dataCaption="Data" tag="Input!Data_16192_39" updatedVersion="4" showItems="0" showMultipleLabel="0" showDrill="0" showMemberPropertyTips="0" useAutoFormatting="1" rowGrandTotals="0" colGrandTotals="0" itemPrintTitles="1" indent="0" compact="0" compactData="0" gridDropZones="1" customListSort="0">
  <location ref="A438:J443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81.xml><?xml version="1.0" encoding="utf-8"?>
<pivotTableDefinition xmlns="http://schemas.openxmlformats.org/spreadsheetml/2006/main" name="Input!Table_16255_86" cacheId="82" dataOnRows="1" applyNumberFormats="0" applyBorderFormats="0" applyFontFormats="0" applyPatternFormats="0" applyAlignmentFormats="0" applyWidthHeightFormats="1" dataCaption="Data" tag="Input!Data_16255_86" updatedVersion="4" showItems="0" showMultipleLabel="0" showDrill="0" showMemberPropertyTips="0" useAutoFormatting="1" rowGrandTotals="0" colGrandTotals="0" itemPrintTitles="1" indent="0" compact="0" compactData="0" gridDropZones="1" customListSort="0">
  <location ref="A1002:J1007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82.xml><?xml version="1.0" encoding="utf-8"?>
<pivotTableDefinition xmlns="http://schemas.openxmlformats.org/spreadsheetml/2006/main" name="Input!Table_15667_100" cacheId="95" dataOnRows="1" applyNumberFormats="0" applyBorderFormats="0" applyFontFormats="0" applyPatternFormats="0" applyAlignmentFormats="0" applyWidthHeightFormats="1" dataCaption="Data" tag="Input!Data_15667_100" updatedVersion="4" showItems="0" showMultipleLabel="0" showDrill="0" showMemberPropertyTips="0" useAutoFormatting="1" rowGrandTotals="0" colGrandTotals="0" itemPrintTitles="1" indent="0" compact="0" compactData="0" gridDropZones="1" customListSort="0">
  <location ref="A1146:J1151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5"/>
        <item x="4"/>
        <item x="3"/>
        <item x="2"/>
        <item x="1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83.xml><?xml version="1.0" encoding="utf-8"?>
<pivotTableDefinition xmlns="http://schemas.openxmlformats.org/spreadsheetml/2006/main" name="Input!Table_16241_75" cacheId="71" dataOnRows="1" applyNumberFormats="0" applyBorderFormats="0" applyFontFormats="0" applyPatternFormats="0" applyAlignmentFormats="0" applyWidthHeightFormats="1" dataCaption="Data" tag="Input!Data_16241_75" updatedVersion="4" showItems="0" showMultipleLabel="0" showDrill="0" showMemberPropertyTips="0" useAutoFormatting="1" rowGrandTotals="0" colGrandTotals="0" itemPrintTitles="1" indent="0" compact="0" compactData="0" gridDropZones="1" customListSort="0">
  <location ref="A870:J875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3"/>
        <item x="5"/>
        <item x="7"/>
        <item x="4"/>
        <item x="6"/>
        <item x="2"/>
        <item x="0"/>
        <item x="1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84.xml><?xml version="1.0" encoding="utf-8"?>
<pivotTableDefinition xmlns="http://schemas.openxmlformats.org/spreadsheetml/2006/main" name="Input!Table_12265_1" cacheId="0" dataOnRows="1" applyNumberFormats="0" applyBorderFormats="0" applyFontFormats="0" applyPatternFormats="0" applyAlignmentFormats="0" applyWidthHeightFormats="1" dataCaption="Data" tag="Input!Data_12265_1" updatedVersion="4" showItems="0" showMultipleLabel="0" showDrill="0" showMemberPropertyTips="0" useAutoFormatting="1" rowGrandTotals="0" colGrandTotals="0" itemPrintTitles="1" indent="0" compact="0" compactData="0" gridDropZones="1" customListSort="0">
  <location ref="A30:B38" firstHeaderRow="2" firstDataRow="2" firstDataCol="1"/>
  <pivotFields count="3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dataFields count="1">
    <dataField name="Sum of Value" fld="2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85.xml><?xml version="1.0" encoding="utf-8"?>
<pivotTableDefinition xmlns="http://schemas.openxmlformats.org/spreadsheetml/2006/main" name="Input!Table_16216_59" cacheId="55" dataOnRows="1" applyNumberFormats="0" applyBorderFormats="0" applyFontFormats="0" applyPatternFormats="0" applyAlignmentFormats="0" applyWidthHeightFormats="1" dataCaption="Data" tag="Input!Data_16216_59" updatedVersion="4" showItems="0" showMultipleLabel="0" showDrill="0" showMemberPropertyTips="0" useAutoFormatting="1" rowGrandTotals="0" colGrandTotals="0" itemPrintTitles="1" indent="0" compact="0" compactData="0" gridDropZones="1" customListSort="0">
  <location ref="A678:J683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4"/>
        <item x="2"/>
        <item x="5"/>
        <item x="6"/>
        <item x="3"/>
        <item x="0"/>
        <item x="1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86.xml><?xml version="1.0" encoding="utf-8"?>
<pivotTableDefinition xmlns="http://schemas.openxmlformats.org/spreadsheetml/2006/main" name="Input!Table_17887_53" cacheId="49" dataOnRows="1" applyNumberFormats="0" applyBorderFormats="0" applyFontFormats="0" applyPatternFormats="0" applyAlignmentFormats="0" applyWidthHeightFormats="1" dataCaption="Data" tag="Input!Data_17887_53" updatedVersion="4" showItems="0" showMultipleLabel="0" showDrill="0" showMemberPropertyTips="0" useAutoFormatting="1" rowGrandTotals="0" colGrandTotals="0" itemPrintTitles="1" indent="0" compact="0" compactData="0" gridDropZones="1" customListSort="0">
  <location ref="A606:J611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87.xml><?xml version="1.0" encoding="utf-8"?>
<pivotTableDefinition xmlns="http://schemas.openxmlformats.org/spreadsheetml/2006/main" name="Input!Table_15690_95" cacheId="90" dataOnRows="1" applyNumberFormats="0" applyBorderFormats="0" applyFontFormats="0" applyPatternFormats="0" applyAlignmentFormats="0" applyWidthHeightFormats="1" dataCaption="Data" tag="Input!Data_15690_95" updatedVersion="4" showItems="0" showMultipleLabel="0" showDrill="0" showMemberPropertyTips="0" useAutoFormatting="1" rowGrandTotals="0" colGrandTotals="0" itemPrintTitles="1" indent="0" compact="0" compactData="0" gridDropZones="1" customListSort="0">
  <location ref="A1086:J1091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4">
    <i>
      <x/>
    </i>
    <i>
      <x v="1"/>
    </i>
    <i>
      <x v="2"/>
    </i>
    <i>
      <x v="3"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88.xml><?xml version="1.0" encoding="utf-8"?>
<pivotTableDefinition xmlns="http://schemas.openxmlformats.org/spreadsheetml/2006/main" name="Input!Table_16202_48" cacheId="44" dataOnRows="1" applyNumberFormats="0" applyBorderFormats="0" applyFontFormats="0" applyPatternFormats="0" applyAlignmentFormats="0" applyWidthHeightFormats="1" dataCaption="Data" tag="Input!Data_16202_48" updatedVersion="4" showItems="0" showMultipleLabel="0" showDrill="0" showMemberPropertyTips="0" useAutoFormatting="1" rowGrandTotals="0" colGrandTotals="0" itemPrintTitles="1" indent="0" compact="0" compactData="0" gridDropZones="1" customListSort="0">
  <location ref="A546:J551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4"/>
        <item x="5"/>
        <item x="3"/>
        <item x="1"/>
        <item x="0"/>
        <item x="2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89.xml><?xml version="1.0" encoding="utf-8"?>
<pivotTableDefinition xmlns="http://schemas.openxmlformats.org/spreadsheetml/2006/main" name="Input!Table_16203_49" cacheId="45" dataOnRows="1" applyNumberFormats="0" applyBorderFormats="0" applyFontFormats="0" applyPatternFormats="0" applyAlignmentFormats="0" applyWidthHeightFormats="1" dataCaption="Data" tag="Input!Data_16203_49" updatedVersion="4" showItems="0" showMultipleLabel="0" showDrill="0" showMemberPropertyTips="0" useAutoFormatting="1" rowGrandTotals="0" colGrandTotals="0" itemPrintTitles="1" indent="0" compact="0" compactData="0" gridDropZones="1" customListSort="0">
  <location ref="A558:J563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5"/>
        <item x="4"/>
        <item x="3"/>
        <item x="2"/>
        <item x="1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90.xml><?xml version="1.0" encoding="utf-8"?>
<pivotTableDefinition xmlns="http://schemas.openxmlformats.org/spreadsheetml/2006/main" name="Input!Table_15663_96" cacheId="91" dataOnRows="1" applyNumberFormats="0" applyBorderFormats="0" applyFontFormats="0" applyPatternFormats="0" applyAlignmentFormats="0" applyWidthHeightFormats="1" dataCaption="Data" tag="Input!Data_15663_96" updatedVersion="4" showItems="0" showMultipleLabel="0" showDrill="0" showMemberPropertyTips="0" useAutoFormatting="1" rowGrandTotals="0" colGrandTotals="0" itemPrintTitles="1" indent="0" compact="0" compactData="0" gridDropZones="1" customListSort="0">
  <location ref="A1098:J1103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5"/>
        <item x="4"/>
        <item x="3"/>
        <item x="2"/>
        <item x="1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91.xml><?xml version="1.0" encoding="utf-8"?>
<pivotTableDefinition xmlns="http://schemas.openxmlformats.org/spreadsheetml/2006/main" name="Input!Table_16243_77" cacheId="73" dataOnRows="1" applyNumberFormats="0" applyBorderFormats="0" applyFontFormats="0" applyPatternFormats="0" applyAlignmentFormats="0" applyWidthHeightFormats="1" dataCaption="Data" tag="Input!Data_16243_77" updatedVersion="4" showItems="0" showMultipleLabel="0" showDrill="0" showMemberPropertyTips="0" useAutoFormatting="1" rowGrandTotals="0" colGrandTotals="0" itemPrintTitles="1" indent="0" compact="0" compactData="0" gridDropZones="1" customListSort="0">
  <location ref="A894:J899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92.xml><?xml version="1.0" encoding="utf-8"?>
<pivotTableDefinition xmlns="http://schemas.openxmlformats.org/spreadsheetml/2006/main" name="Input!Table_16254_85" cacheId="81" dataOnRows="1" applyNumberFormats="0" applyBorderFormats="0" applyFontFormats="0" applyPatternFormats="0" applyAlignmentFormats="0" applyWidthHeightFormats="1" dataCaption="Data" tag="Input!Data_16254_85" updatedVersion="4" showItems="0" showMultipleLabel="0" showDrill="0" showMemberPropertyTips="0" useAutoFormatting="1" rowGrandTotals="0" colGrandTotals="0" itemPrintTitles="1" indent="0" compact="0" compactData="0" gridDropZones="1" customListSort="0">
  <location ref="A990:J995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93.xml><?xml version="1.0" encoding="utf-8"?>
<pivotTableDefinition xmlns="http://schemas.openxmlformats.org/spreadsheetml/2006/main" name="Input!Table_12645_4" cacheId="3" dataOnRows="1" applyNumberFormats="0" applyBorderFormats="0" applyFontFormats="0" applyPatternFormats="0" applyAlignmentFormats="0" applyWidthHeightFormats="1" dataCaption="Data" tag="Input!Data_12645_4" updatedVersion="4" showItems="0" showMultipleLabel="0" showDrill="0" showMemberPropertyTips="0" useAutoFormatting="1" rowGrandTotals="0" colGrandTotals="0" itemPrintTitles="1" indent="0" compact="0" compactData="0" gridDropZones="1" customListSort="0">
  <location ref="A45:J50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5"/>
        <item x="4"/>
        <item x="3"/>
        <item x="2"/>
        <item x="1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94.xml><?xml version="1.0" encoding="utf-8"?>
<pivotTableDefinition xmlns="http://schemas.openxmlformats.org/spreadsheetml/2006/main" name="Input!Table_15672_104" cacheId="99" dataOnRows="1" applyNumberFormats="0" applyBorderFormats="0" applyFontFormats="0" applyPatternFormats="0" applyAlignmentFormats="0" applyWidthHeightFormats="1" dataCaption="Data" tag="Input!Data_15672_104" updatedVersion="4" showItems="0" showMultipleLabel="0" showDrill="0" showMemberPropertyTips="0" useAutoFormatting="1" rowGrandTotals="0" colGrandTotals="0" itemPrintTitles="1" indent="0" compact="0" compactData="0" gridDropZones="1" customListSort="0">
  <location ref="A1194:J1199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5"/>
        <item x="6"/>
        <item x="4"/>
        <item x="3"/>
        <item x="1"/>
        <item x="0"/>
        <item x="2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95.xml><?xml version="1.0" encoding="utf-8"?>
<pivotTableDefinition xmlns="http://schemas.openxmlformats.org/spreadsheetml/2006/main" name="Input!Table_16251_82" cacheId="78" dataOnRows="1" applyNumberFormats="0" applyBorderFormats="0" applyFontFormats="0" applyPatternFormats="0" applyAlignmentFormats="0" applyWidthHeightFormats="1" dataCaption="Data" tag="Input!Data_16251_82" updatedVersion="4" showItems="0" showMultipleLabel="0" showDrill="0" showMemberPropertyTips="0" useAutoFormatting="1" rowGrandTotals="0" colGrandTotals="0" itemPrintTitles="1" indent="0" compact="0" compactData="0" gridDropZones="1" customListSort="0">
  <location ref="A954:J959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96.xml><?xml version="1.0" encoding="utf-8"?>
<pivotTableDefinition xmlns="http://schemas.openxmlformats.org/spreadsheetml/2006/main" name="Input!Table_15677_109" cacheId="104" dataOnRows="1" applyNumberFormats="0" applyBorderFormats="0" applyFontFormats="0" applyPatternFormats="0" applyAlignmentFormats="0" applyWidthHeightFormats="1" dataCaption="Data" tag="Input!Data_15677_109" updatedVersion="4" showItems="0" showMultipleLabel="0" showDrill="0" showMemberPropertyTips="0" useAutoFormatting="1" rowGrandTotals="0" colGrandTotals="0" itemPrintTitles="1" indent="0" compact="0" compactData="0" gridDropZones="1" customListSort="0">
  <location ref="A1266:J1271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5"/>
        <item x="4"/>
        <item x="3"/>
        <item x="2"/>
        <item x="1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97.xml><?xml version="1.0" encoding="utf-8"?>
<pivotTableDefinition xmlns="http://schemas.openxmlformats.org/spreadsheetml/2006/main" name="Input!Table_15660_93" cacheId="88" dataOnRows="1" applyNumberFormats="0" applyBorderFormats="0" applyFontFormats="0" applyPatternFormats="0" applyAlignmentFormats="0" applyWidthHeightFormats="1" dataCaption="Data" tag="Input!Data_15660_93" updatedVersion="4" showItems="0" showMultipleLabel="0" showDrill="0" showMemberPropertyTips="0" useAutoFormatting="1" rowGrandTotals="0" colGrandTotals="0" itemPrintTitles="1" indent="0" compact="0" compactData="0" gridDropZones="1" customListSort="0">
  <location ref="A1062:J1067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5"/>
        <item x="4"/>
        <item x="3"/>
        <item x="2"/>
        <item x="1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98.xml><?xml version="1.0" encoding="utf-8"?>
<pivotTableDefinition xmlns="http://schemas.openxmlformats.org/spreadsheetml/2006/main" name="Input!Table_16200_47" cacheId="43" dataOnRows="1" applyNumberFormats="0" applyBorderFormats="0" applyFontFormats="0" applyPatternFormats="0" applyAlignmentFormats="0" applyWidthHeightFormats="1" dataCaption="Data" tag="Input!Data_16200_47" updatedVersion="4" showItems="0" showMultipleLabel="0" showDrill="0" showMemberPropertyTips="0" useAutoFormatting="1" rowGrandTotals="0" colGrandTotals="0" itemPrintTitles="1" indent="0" compact="0" compactData="0" gridDropZones="1" customListSort="0">
  <location ref="A534:J539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4"/>
        <item x="2"/>
        <item x="5"/>
        <item x="6"/>
        <item x="3"/>
        <item x="1"/>
        <item x="0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99.xml><?xml version="1.0" encoding="utf-8"?>
<pivotTableDefinition xmlns="http://schemas.openxmlformats.org/spreadsheetml/2006/main" name="Input!Table_15671_103" cacheId="98" dataOnRows="1" applyNumberFormats="0" applyBorderFormats="0" applyFontFormats="0" applyPatternFormats="0" applyAlignmentFormats="0" applyWidthHeightFormats="1" dataCaption="Data" tag="Input!Data_15671_103" updatedVersion="4" showItems="0" showMultipleLabel="0" showDrill="0" showMemberPropertyTips="0" useAutoFormatting="1" rowGrandTotals="0" colGrandTotals="0" itemPrintTitles="1" indent="0" compact="0" compactData="0" gridDropZones="1" customListSort="0">
  <location ref="A1182:J1187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5"/>
        <item x="4"/>
        <item x="3"/>
        <item x="2"/>
        <item x="0"/>
        <item x="1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100.xml><?xml version="1.0" encoding="utf-8"?>
<pivotTableDefinition xmlns="http://schemas.openxmlformats.org/spreadsheetml/2006/main" name="Input!Table_15659_92" cacheId="87" dataOnRows="1" applyNumberFormats="0" applyBorderFormats="0" applyFontFormats="0" applyPatternFormats="0" applyAlignmentFormats="0" applyWidthHeightFormats="1" dataCaption="Data" tag="Input!Data_15659_92" updatedVersion="4" showItems="0" showMultipleLabel="0" showDrill="0" showMemberPropertyTips="0" useAutoFormatting="1" rowGrandTotals="0" colGrandTotals="0" itemPrintTitles="1" indent="0" compact="0" compactData="0" gridDropZones="1" customListSort="0">
  <location ref="A1050:J1055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5"/>
        <item x="4"/>
        <item x="3"/>
        <item x="1"/>
        <item x="2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101.xml><?xml version="1.0" encoding="utf-8"?>
<pivotTableDefinition xmlns="http://schemas.openxmlformats.org/spreadsheetml/2006/main" name="Input!Table_16164_14" cacheId="10" dataOnRows="1" applyNumberFormats="0" applyBorderFormats="0" applyFontFormats="0" applyPatternFormats="0" applyAlignmentFormats="0" applyWidthHeightFormats="1" dataCaption="Data" tag="Input!Data_16164_14" updatedVersion="4" showItems="0" showMultipleLabel="0" showDrill="0" showMemberPropertyTips="0" useAutoFormatting="1" rowGrandTotals="0" colGrandTotals="0" itemPrintTitles="1" indent="0" compact="0" compactData="0" gridDropZones="1" customListSort="0">
  <location ref="A138:J143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5"/>
        <item x="0"/>
        <item x="3"/>
        <item x="1"/>
        <item x="2"/>
        <item x="4"/>
        <item x="6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102.xml><?xml version="1.0" encoding="utf-8"?>
<pivotTableDefinition xmlns="http://schemas.openxmlformats.org/spreadsheetml/2006/main" name="Input!Table_16170_19" cacheId="15" dataOnRows="1" applyNumberFormats="0" applyBorderFormats="0" applyFontFormats="0" applyPatternFormats="0" applyAlignmentFormats="0" applyWidthHeightFormats="1" dataCaption="Data" tag="Input!Data_16170_19" updatedVersion="4" showItems="0" showMultipleLabel="0" showDrill="0" showMemberPropertyTips="0" useAutoFormatting="1" rowGrandTotals="0" colGrandTotals="0" itemPrintTitles="1" indent="0" compact="0" compactData="0" gridDropZones="1" customListSort="0">
  <location ref="A198:J203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6"/>
        <item x="7"/>
        <item x="5"/>
        <item x="4"/>
        <item x="3"/>
        <item x="1"/>
        <item x="2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103.xml><?xml version="1.0" encoding="utf-8"?>
<pivotTableDefinition xmlns="http://schemas.openxmlformats.org/spreadsheetml/2006/main" name="Input!Table_16163_13" cacheId="9" dataOnRows="1" applyNumberFormats="0" applyBorderFormats="0" applyFontFormats="0" applyPatternFormats="0" applyAlignmentFormats="0" applyWidthHeightFormats="1" dataCaption="Data" tag="Input!Data_16163_13" updatedVersion="4" showItems="0" showMultipleLabel="0" showDrill="0" showMemberPropertyTips="0" useAutoFormatting="1" rowGrandTotals="0" colGrandTotals="0" itemPrintTitles="1" indent="0" compact="0" compactData="0" gridDropZones="1" customListSort="0">
  <location ref="A126:J131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5"/>
        <item x="4"/>
        <item x="3"/>
        <item x="2"/>
        <item x="1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104.xml><?xml version="1.0" encoding="utf-8"?>
<pivotTableDefinition xmlns="http://schemas.openxmlformats.org/spreadsheetml/2006/main" name="Input!Table_16207_51" cacheId="47" dataOnRows="1" applyNumberFormats="0" applyBorderFormats="0" applyFontFormats="0" applyPatternFormats="0" applyAlignmentFormats="0" applyWidthHeightFormats="1" dataCaption="Data" tag="Input!Data_16207_51" updatedVersion="4" showItems="0" showMultipleLabel="0" showDrill="0" showMemberPropertyTips="0" useAutoFormatting="1" rowGrandTotals="0" colGrandTotals="0" itemPrintTitles="1" indent="0" compact="0" compactData="0" gridDropZones="1" customListSort="0">
  <location ref="A582:J587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5"/>
        <item x="6"/>
        <item x="4"/>
        <item x="3"/>
        <item x="2"/>
        <item x="1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105.xml><?xml version="1.0" encoding="utf-8"?>
<pivotTableDefinition xmlns="http://schemas.openxmlformats.org/spreadsheetml/2006/main" name="Input!Table_16219_62" cacheId="58" dataOnRows="1" applyNumberFormats="0" applyBorderFormats="0" applyFontFormats="0" applyPatternFormats="0" applyAlignmentFormats="0" applyWidthHeightFormats="1" dataCaption="Data" tag="Input!Data_16219_62" updatedVersion="4" showItems="0" showMultipleLabel="0" showDrill="0" showMemberPropertyTips="0" useAutoFormatting="1" rowGrandTotals="0" colGrandTotals="0" itemPrintTitles="1" indent="0" compact="0" compactData="0" gridDropZones="1" customListSort="0">
  <location ref="A714:J719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5"/>
        <item x="4"/>
        <item x="6"/>
        <item x="2"/>
        <item x="7"/>
        <item x="3"/>
        <item x="1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106.xml><?xml version="1.0" encoding="utf-8"?>
<pivotTableDefinition xmlns="http://schemas.openxmlformats.org/spreadsheetml/2006/main" name="Input!Table_15681_90" cacheId="86" dataOnRows="1" applyNumberFormats="0" applyBorderFormats="0" applyFontFormats="0" applyPatternFormats="0" applyAlignmentFormats="0" applyWidthHeightFormats="1" dataCaption="Data" tag="Input!Data_15681_90" updatedVersion="4" showItems="0" showMultipleLabel="0" showDrill="0" showMemberPropertyTips="0" useAutoFormatting="1" rowGrandTotals="0" colGrandTotals="0" itemPrintTitles="1" indent="0" compact="0" compactData="0" gridDropZones="1" customListSort="0">
  <location ref="A57:J59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5"/>
        <item x="4"/>
        <item x="3"/>
        <item x="2"/>
        <item x="1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1">
    <i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107.xml><?xml version="1.0" encoding="utf-8"?>
<pivotTableDefinition xmlns="http://schemas.openxmlformats.org/spreadsheetml/2006/main" name="Input!Table_15661_94" cacheId="89" dataOnRows="1" applyNumberFormats="0" applyBorderFormats="0" applyFontFormats="0" applyPatternFormats="0" applyAlignmentFormats="0" applyWidthHeightFormats="1" dataCaption="Data" tag="Input!Data_15661_94" updatedVersion="4" showItems="0" showMultipleLabel="0" showDrill="0" showMemberPropertyTips="0" useAutoFormatting="1" rowGrandTotals="0" colGrandTotals="0" itemPrintTitles="1" indent="0" compact="0" compactData="0" gridDropZones="1" customListSort="0">
  <location ref="A1074:J1079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7"/>
        <item x="6"/>
        <item x="5"/>
        <item x="4"/>
        <item x="3"/>
        <item x="1"/>
        <item x="2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108.xml><?xml version="1.0" encoding="utf-8"?>
<pivotTableDefinition xmlns="http://schemas.openxmlformats.org/spreadsheetml/2006/main" name="Input!Table_16171_20" cacheId="16" dataOnRows="1" applyNumberFormats="0" applyBorderFormats="0" applyFontFormats="0" applyPatternFormats="0" applyAlignmentFormats="0" applyWidthHeightFormats="1" dataCaption="Data" tag="Input!Data_16171_20" updatedVersion="4" showItems="0" showMultipleLabel="0" showDrill="0" showMemberPropertyTips="0" useAutoFormatting="1" rowGrandTotals="0" colGrandTotals="0" itemPrintTitles="1" indent="0" compact="0" compactData="0" gridDropZones="1" customListSort="0">
  <location ref="A210:J215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6"/>
        <item x="5"/>
        <item x="7"/>
        <item x="4"/>
        <item x="3"/>
        <item x="2"/>
        <item x="0"/>
        <item x="1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109.xml><?xml version="1.0" encoding="utf-8"?>
<pivotTableDefinition xmlns="http://schemas.openxmlformats.org/spreadsheetml/2006/main" name="Input!Table_16160_10" cacheId="6" dataOnRows="1" applyNumberFormats="0" applyBorderFormats="0" applyFontFormats="0" applyPatternFormats="0" applyAlignmentFormats="0" applyWidthHeightFormats="1" dataCaption="Data" tag="Input!Data_16160_10" updatedVersion="4" showItems="0" showMultipleLabel="0" showDrill="0" showMemberPropertyTips="0" useAutoFormatting="1" rowGrandTotals="0" colGrandTotals="0" itemPrintTitles="1" indent="0" compact="0" compactData="0" gridDropZones="1" customListSort="0">
  <location ref="A90:J95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6"/>
        <item x="2"/>
        <item x="3"/>
        <item x="4"/>
        <item x="5"/>
        <item x="7"/>
        <item x="1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110.xml><?xml version="1.0" encoding="utf-8"?>
<pivotTableDefinition xmlns="http://schemas.openxmlformats.org/spreadsheetml/2006/main" name="Input!Table_16197_43" cacheId="39" dataOnRows="1" applyNumberFormats="0" applyBorderFormats="0" applyFontFormats="0" applyPatternFormats="0" applyAlignmentFormats="0" applyWidthHeightFormats="1" dataCaption="Data" tag="Input!Data_16197_43" updatedVersion="4" showItems="0" showMultipleLabel="0" showDrill="0" showMemberPropertyTips="0" useAutoFormatting="1" rowGrandTotals="0" colGrandTotals="0" itemPrintTitles="1" indent="0" compact="0" compactData="0" gridDropZones="1" customListSort="0">
  <location ref="A486:J491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111.xml><?xml version="1.0" encoding="utf-8"?>
<pivotTableDefinition xmlns="http://schemas.openxmlformats.org/spreadsheetml/2006/main" name="Input!Table_16252_83" cacheId="79" dataOnRows="1" applyNumberFormats="0" applyBorderFormats="0" applyFontFormats="0" applyPatternFormats="0" applyAlignmentFormats="0" applyWidthHeightFormats="1" dataCaption="Data" tag="Input!Data_16252_83" updatedVersion="4" showItems="0" showMultipleLabel="0" showDrill="0" showMemberPropertyTips="0" useAutoFormatting="1" rowGrandTotals="0" colGrandTotals="0" itemPrintTitles="1" indent="0" compact="0" compactData="0" gridDropZones="1" customListSort="0">
  <location ref="A966:J971" firstHeaderRow="1" firstDataRow="2" firstDataCol="1"/>
  <pivotFields count="4">
    <pivotField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includeNewItemsInFilter="1" defaultSubtotal="0">
      <items count="9">
        <item x="1"/>
        <item x="7"/>
        <item x="3"/>
        <item x="8"/>
        <item x="4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um of Value" fld="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queryTables/queryTable1.xml><?xml version="1.0" encoding="utf-8"?>
<queryTable xmlns="http://schemas.openxmlformats.org/spreadsheetml/2006/main" name="InputQueryTable_16196_42" growShrinkType="insertClear" connectionId="48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2.xml><?xml version="1.0" encoding="utf-8"?>
<queryTable xmlns="http://schemas.openxmlformats.org/spreadsheetml/2006/main" name="InputQueryTable_16202_48" growShrinkType="insertClear" connectionId="54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3.xml><?xml version="1.0" encoding="utf-8"?>
<queryTable xmlns="http://schemas.openxmlformats.org/spreadsheetml/2006/main" name="InputQueryTable_16252_83" growShrinkType="insertClear" connectionId="93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4.xml><?xml version="1.0" encoding="utf-8"?>
<queryTable xmlns="http://schemas.openxmlformats.org/spreadsheetml/2006/main" name="InputQueryTable_16168_17" growShrinkType="insertClear" connectionId="20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5.xml><?xml version="1.0" encoding="utf-8"?>
<queryTable xmlns="http://schemas.openxmlformats.org/spreadsheetml/2006/main" name="InputQueryTable_16241_75" growShrinkType="insertClear" connectionId="84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6.xml><?xml version="1.0" encoding="utf-8"?>
<queryTable xmlns="http://schemas.openxmlformats.org/spreadsheetml/2006/main" name="InputQueryTable_16243_77" growShrinkType="insertClear" connectionId="86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7.xml><?xml version="1.0" encoding="utf-8"?>
<queryTable xmlns="http://schemas.openxmlformats.org/spreadsheetml/2006/main" name="InputQueryTable_16228_64" growShrinkType="insertClear" connectionId="72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8.xml><?xml version="1.0" encoding="utf-8"?>
<queryTable xmlns="http://schemas.openxmlformats.org/spreadsheetml/2006/main" name="InputQueryTable_15664_97" growShrinkType="insertClear" connectionId="105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9.xml><?xml version="1.0" encoding="utf-8"?>
<queryTable xmlns="http://schemas.openxmlformats.org/spreadsheetml/2006/main" name="InputQueryTable_16216_59" growShrinkType="insertClear" connectionId="66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0.xml><?xml version="1.0" encoding="utf-8"?>
<queryTable xmlns="http://schemas.openxmlformats.org/spreadsheetml/2006/main" name="InputQueryTable_16235_69" growShrinkType="insertClear" connectionId="77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1.xml><?xml version="1.0" encoding="utf-8"?>
<queryTable xmlns="http://schemas.openxmlformats.org/spreadsheetml/2006/main" name="InputQueryTable_16214_57" growShrinkType="insertClear" connectionId="64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2.xml><?xml version="1.0" encoding="utf-8"?>
<queryTable xmlns="http://schemas.openxmlformats.org/spreadsheetml/2006/main" name="InputQueryTable_16200_47" growShrinkType="insertClear" connectionId="53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3.xml><?xml version="1.0" encoding="utf-8"?>
<queryTable xmlns="http://schemas.openxmlformats.org/spreadsheetml/2006/main" name="InputQueryTable_15661_94" growShrinkType="insertClear" connectionId="102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4.xml><?xml version="1.0" encoding="utf-8"?>
<queryTable xmlns="http://schemas.openxmlformats.org/spreadsheetml/2006/main" name="InputQueryTable_16239_73" growShrinkType="insertClear" connectionId="82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5.xml><?xml version="1.0" encoding="utf-8"?>
<queryTable xmlns="http://schemas.openxmlformats.org/spreadsheetml/2006/main" name="InputQueryTable_15665_98" growShrinkType="insertClear" connectionId="106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6.xml><?xml version="1.0" encoding="utf-8"?>
<queryTable xmlns="http://schemas.openxmlformats.org/spreadsheetml/2006/main" name="InputQueryTable_16234_68" growShrinkType="insertClear" connectionId="76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7.xml><?xml version="1.0" encoding="utf-8"?>
<queryTable xmlns="http://schemas.openxmlformats.org/spreadsheetml/2006/main" name="InputQueryTable_16171_20" growShrinkType="insertClear" connectionId="23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8.xml><?xml version="1.0" encoding="utf-8"?>
<queryTable xmlns="http://schemas.openxmlformats.org/spreadsheetml/2006/main" name="InputQueryTable_15675_107" growShrinkType="insertClear" connectionId="7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9.xml><?xml version="1.0" encoding="utf-8"?>
<queryTable xmlns="http://schemas.openxmlformats.org/spreadsheetml/2006/main" name="InputQueryTable_17574_89" growShrinkType="insertClear" connectionId="99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20.xml><?xml version="1.0" encoding="utf-8"?>
<queryTable xmlns="http://schemas.openxmlformats.org/spreadsheetml/2006/main" name="InputQueryTable_17573_88" growShrinkType="insertClear" connectionId="98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21.xml><?xml version="1.0" encoding="utf-8"?>
<queryTable xmlns="http://schemas.openxmlformats.org/spreadsheetml/2006/main" name="InputQueryTable_16253_84" growShrinkType="insertClear" connectionId="94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22.xml><?xml version="1.0" encoding="utf-8"?>
<queryTable xmlns="http://schemas.openxmlformats.org/spreadsheetml/2006/main" name="InputQueryTable_15660_93" growShrinkType="insertClear" connectionId="68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23.xml><?xml version="1.0" encoding="utf-8"?>
<queryTable xmlns="http://schemas.openxmlformats.org/spreadsheetml/2006/main" name="InputQueryTable_16208_52" growShrinkType="insertClear" connectionId="59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24.xml><?xml version="1.0" encoding="utf-8"?>
<queryTable xmlns="http://schemas.openxmlformats.org/spreadsheetml/2006/main" name="InputQueryTable_16236_70" growShrinkType="insertClear" connectionId="78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25.xml><?xml version="1.0" encoding="utf-8"?>
<queryTable xmlns="http://schemas.openxmlformats.org/spreadsheetml/2006/main" name="InputQueryTable_15720_114" growShrinkType="insertClear" connectionId="46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26.xml><?xml version="1.0" encoding="utf-8"?>
<queryTable xmlns="http://schemas.openxmlformats.org/spreadsheetml/2006/main" name="InputQueryTable_16219_62" growShrinkType="insertClear" connectionId="70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27.xml><?xml version="1.0" encoding="utf-8"?>
<queryTable xmlns="http://schemas.openxmlformats.org/spreadsheetml/2006/main" name="InputQueryTable_16231_66" growShrinkType="insertClear" connectionId="74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28.xml><?xml version="1.0" encoding="utf-8"?>
<queryTable xmlns="http://schemas.openxmlformats.org/spreadsheetml/2006/main" name="InputQueryTable_15690_95" growShrinkType="insertClear" connectionId="103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FinancialYear"/>
      <queryTableField id="3" name="Description"/>
      <queryTableField id="4" name="Value"/>
    </queryTableFields>
  </queryTableRefresh>
</queryTable>
</file>

<file path=xl/queryTables/queryTable29.xml><?xml version="1.0" encoding="utf-8"?>
<queryTable xmlns="http://schemas.openxmlformats.org/spreadsheetml/2006/main" name="InputQueryTable_17887_53" growShrinkType="insertClear" connectionId="60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30.xml><?xml version="1.0" encoding="utf-8"?>
<queryTable xmlns="http://schemas.openxmlformats.org/spreadsheetml/2006/main" name="InputQueryTable_15658_3" growShrinkType="insertClear" connectionId="24" autoFormatId="16" applyNumberFormats="0" applyBorderFormats="0" applyFontFormats="1" applyPatternFormats="1" applyAlignmentFormats="0" applyWidthHeightFormats="0">
  <queryTableRefresh nextId="6">
    <queryTableFields count="5">
      <queryTableField id="1" name="DataSetVersionID"/>
      <queryTableField id="2" name="DescriptionRedist"/>
      <queryTableField id="3" name="DescriptionAverage"/>
      <queryTableField id="4" name="DescriptionTotal"/>
      <queryTableField id="5" name="Value"/>
    </queryTableFields>
  </queryTableRefresh>
</queryTable>
</file>

<file path=xl/queryTables/queryTable31.xml><?xml version="1.0" encoding="utf-8"?>
<queryTable xmlns="http://schemas.openxmlformats.org/spreadsheetml/2006/main" name="InputQueryTable_16238_72" growShrinkType="insertClear" connectionId="81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32.xml><?xml version="1.0" encoding="utf-8"?>
<queryTable xmlns="http://schemas.openxmlformats.org/spreadsheetml/2006/main" name="InputQueryTable_16245_78" growShrinkType="insertClear" connectionId="87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33.xml><?xml version="1.0" encoding="utf-8"?>
<queryTable xmlns="http://schemas.openxmlformats.org/spreadsheetml/2006/main" name="InputQueryTable_16189_36" growShrinkType="insertClear" connectionId="41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34.xml><?xml version="1.0" encoding="utf-8"?>
<queryTable xmlns="http://schemas.openxmlformats.org/spreadsheetml/2006/main" name="InputQueryTable_16188_35" growShrinkType="insertClear" connectionId="40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35.xml><?xml version="1.0" encoding="utf-8"?>
<queryTable xmlns="http://schemas.openxmlformats.org/spreadsheetml/2006/main" name="InputQueryTable_16160_10" growShrinkType="insertClear" connectionId="101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36.xml><?xml version="1.0" encoding="utf-8"?>
<queryTable xmlns="http://schemas.openxmlformats.org/spreadsheetml/2006/main" name="InputQueryTable_16182_32" growShrinkType="insertClear" connectionId="37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37.xml><?xml version="1.0" encoding="utf-8"?>
<queryTable xmlns="http://schemas.openxmlformats.org/spreadsheetml/2006/main" name="InputQueryTable_15667_100" growShrinkType="insertClear" connectionId="108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38.xml><?xml version="1.0" encoding="utf-8"?>
<queryTable xmlns="http://schemas.openxmlformats.org/spreadsheetml/2006/main" name="InputQueryTable_17889_55" growShrinkType="insertClear" connectionId="62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39.xml><?xml version="1.0" encoding="utf-8"?>
<queryTable xmlns="http://schemas.openxmlformats.org/spreadsheetml/2006/main" name="InputQueryTable_16232_67" growShrinkType="insertClear" connectionId="75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40.xml><?xml version="1.0" encoding="utf-8"?>
<queryTable xmlns="http://schemas.openxmlformats.org/spreadsheetml/2006/main" name="InputQueryTable_16242_76" growShrinkType="insertClear" connectionId="85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41.xml><?xml version="1.0" encoding="utf-8"?>
<queryTable xmlns="http://schemas.openxmlformats.org/spreadsheetml/2006/main" name="InputQueryTable_16157_8" growShrinkType="insertClear" connectionId="79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42.xml><?xml version="1.0" encoding="utf-8"?>
<queryTable xmlns="http://schemas.openxmlformats.org/spreadsheetml/2006/main" name="InputQueryTable_16180_30" growShrinkType="insertClear" connectionId="34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43.xml><?xml version="1.0" encoding="utf-8"?>
<queryTable xmlns="http://schemas.openxmlformats.org/spreadsheetml/2006/main" name="InputQueryTable_16179_29" growShrinkType="insertClear" connectionId="33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44.xml><?xml version="1.0" encoding="utf-8"?>
<queryTable xmlns="http://schemas.openxmlformats.org/spreadsheetml/2006/main" name="InputQueryTable_17570_44" growShrinkType="insertClear" connectionId="50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45.xml><?xml version="1.0" encoding="utf-8"?>
<queryTable xmlns="http://schemas.openxmlformats.org/spreadsheetml/2006/main" name="InputQueryTable_16203_49" growShrinkType="insertClear" connectionId="55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46.xml><?xml version="1.0" encoding="utf-8"?>
<queryTable xmlns="http://schemas.openxmlformats.org/spreadsheetml/2006/main" name="InputQueryTable_16197_43" growShrinkType="insertClear" connectionId="49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47.xml><?xml version="1.0" encoding="utf-8"?>
<queryTable xmlns="http://schemas.openxmlformats.org/spreadsheetml/2006/main" name="InputQueryTable_16170_19" growShrinkType="insertClear" connectionId="22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48.xml><?xml version="1.0" encoding="utf-8"?>
<queryTable xmlns="http://schemas.openxmlformats.org/spreadsheetml/2006/main" name="InputQueryTable_16173_22" growShrinkType="insertClear" connectionId="26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49.xml><?xml version="1.0" encoding="utf-8"?>
<queryTable xmlns="http://schemas.openxmlformats.org/spreadsheetml/2006/main" name="InputQueryTable_16248_80" growShrinkType="insertClear" connectionId="89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50.xml><?xml version="1.0" encoding="utf-8"?>
<queryTable xmlns="http://schemas.openxmlformats.org/spreadsheetml/2006/main" name="InputQueryTable_16169_18" growShrinkType="insertClear" connectionId="21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51.xml><?xml version="1.0" encoding="utf-8"?>
<queryTable xmlns="http://schemas.openxmlformats.org/spreadsheetml/2006/main" name="InputQueryTable_16161_11" growShrinkType="insertClear" connectionId="3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52.xml><?xml version="1.0" encoding="utf-8"?>
<queryTable xmlns="http://schemas.openxmlformats.org/spreadsheetml/2006/main" name="InputQueryTable_16258_26" growShrinkType="insertClear" connectionId="30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53.xml><?xml version="1.0" encoding="utf-8"?>
<queryTable xmlns="http://schemas.openxmlformats.org/spreadsheetml/2006/main" name="InputQueryTable_15655_2" growShrinkType="insertClear" connectionId="2" autoFormatId="16" applyNumberFormats="0" applyBorderFormats="0" applyFontFormats="1" applyPatternFormats="1" applyAlignmentFormats="0" applyWidthHeightFormats="0">
  <queryTableRefresh nextId="4">
    <queryTableFields count="3">
      <queryTableField id="1" name="DataSetVersionID"/>
      <queryTableField id="2" name="Description"/>
      <queryTableField id="3" name="Value"/>
    </queryTableFields>
  </queryTableRefresh>
</queryTable>
</file>

<file path=xl/queryTables/queryTable54.xml><?xml version="1.0" encoding="utf-8"?>
<queryTable xmlns="http://schemas.openxmlformats.org/spreadsheetml/2006/main" name="InputQueryTable_15674_106" growShrinkType="insertClear" connectionId="6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55.xml><?xml version="1.0" encoding="utf-8"?>
<queryTable xmlns="http://schemas.openxmlformats.org/spreadsheetml/2006/main" name="InputQueryTable_17572_58" growShrinkType="insertClear" connectionId="65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56.xml><?xml version="1.0" encoding="utf-8"?>
<queryTable xmlns="http://schemas.openxmlformats.org/spreadsheetml/2006/main" name="InputQueryTable_16254_85" growShrinkType="insertClear" connectionId="95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57.xml><?xml version="1.0" encoding="utf-8"?>
<queryTable xmlns="http://schemas.openxmlformats.org/spreadsheetml/2006/main" name="InputQueryTable_16246_79" growShrinkType="insertClear" connectionId="88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58.xml><?xml version="1.0" encoding="utf-8"?>
<queryTable xmlns="http://schemas.openxmlformats.org/spreadsheetml/2006/main" name="InputQueryTable_16181_31" growShrinkType="insertClear" connectionId="36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59.xml><?xml version="1.0" encoding="utf-8"?>
<queryTable xmlns="http://schemas.openxmlformats.org/spreadsheetml/2006/main" name="InputQueryTable_15680_111" growShrinkType="insertClear" connectionId="11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60.xml><?xml version="1.0" encoding="utf-8"?>
<queryTable xmlns="http://schemas.openxmlformats.org/spreadsheetml/2006/main" name="InputQueryTable_16237_71" growShrinkType="insertClear" connectionId="80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61.xml><?xml version="1.0" encoding="utf-8"?>
<queryTable xmlns="http://schemas.openxmlformats.org/spreadsheetml/2006/main" name="InputQueryTable_17888_54" growShrinkType="insertClear" connectionId="61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62.xml><?xml version="1.0" encoding="utf-8"?>
<queryTable xmlns="http://schemas.openxmlformats.org/spreadsheetml/2006/main" name="InputQueryTable_16191_38" growShrinkType="insertClear" connectionId="43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63.xml><?xml version="1.0" encoding="utf-8"?>
<queryTable xmlns="http://schemas.openxmlformats.org/spreadsheetml/2006/main" name="InputQueryTable_16163_13" growShrinkType="insertClear" connectionId="16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64.xml><?xml version="1.0" encoding="utf-8"?>
<queryTable xmlns="http://schemas.openxmlformats.org/spreadsheetml/2006/main" name="InputQueryTable_16190_37" growShrinkType="insertClear" connectionId="42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65.xml><?xml version="1.0" encoding="utf-8"?>
<queryTable xmlns="http://schemas.openxmlformats.org/spreadsheetml/2006/main" name="InputQueryTable_17061_116" growShrinkType="insertClear" connectionId="15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66.xml><?xml version="1.0" encoding="utf-8"?>
<queryTable xmlns="http://schemas.openxmlformats.org/spreadsheetml/2006/main" name="InputQueryTable_16183_33" growShrinkType="insertClear" connectionId="38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67.xml><?xml version="1.0" encoding="utf-8"?>
<queryTable xmlns="http://schemas.openxmlformats.org/spreadsheetml/2006/main" name="InputQueryTable_16218_61" growShrinkType="insertClear" connectionId="69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68.xml><?xml version="1.0" encoding="utf-8"?>
<queryTable xmlns="http://schemas.openxmlformats.org/spreadsheetml/2006/main" name="InputQueryTable_16217_60" growShrinkType="insertClear" connectionId="67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69.xml><?xml version="1.0" encoding="utf-8"?>
<queryTable xmlns="http://schemas.openxmlformats.org/spreadsheetml/2006/main" name="InputQueryTable_16175_24" growShrinkType="insertClear" connectionId="28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70.xml><?xml version="1.0" encoding="utf-8"?>
<queryTable xmlns="http://schemas.openxmlformats.org/spreadsheetml/2006/main" name="InputQueryTable_15678_113" growShrinkType="insertClear" connectionId="13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71.xml><?xml version="1.0" encoding="utf-8"?>
<queryTable xmlns="http://schemas.openxmlformats.org/spreadsheetml/2006/main" name="InputQueryTable_16162_12" growShrinkType="insertClear" connectionId="14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72.xml><?xml version="1.0" encoding="utf-8"?>
<queryTable xmlns="http://schemas.openxmlformats.org/spreadsheetml/2006/main" name="InputQueryTable_16250_81" growShrinkType="insertClear" connectionId="91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73.xml><?xml version="1.0" encoding="utf-8"?>
<queryTable xmlns="http://schemas.openxmlformats.org/spreadsheetml/2006/main" name="InputQueryTable_16221_63" growShrinkType="insertClear" connectionId="71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74.xml><?xml version="1.0" encoding="utf-8"?>
<queryTable xmlns="http://schemas.openxmlformats.org/spreadsheetml/2006/main" name="InputQueryTable_16255_86" growShrinkType="insertClear" connectionId="96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75.xml><?xml version="1.0" encoding="utf-8"?>
<queryTable xmlns="http://schemas.openxmlformats.org/spreadsheetml/2006/main" name="InputQueryTable_15676_108" growShrinkType="insertClear" connectionId="8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76.xml><?xml version="1.0" encoding="utf-8"?>
<queryTable xmlns="http://schemas.openxmlformats.org/spreadsheetml/2006/main" name="InputQueryTable_16167_16" growShrinkType="insertClear" connectionId="19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77.xml><?xml version="1.0" encoding="utf-8"?>
<queryTable xmlns="http://schemas.openxmlformats.org/spreadsheetml/2006/main" name="InputQueryTable_15663_96" growShrinkType="insertClear" connectionId="104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78.xml><?xml version="1.0" encoding="utf-8"?>
<queryTable xmlns="http://schemas.openxmlformats.org/spreadsheetml/2006/main" name="InputQueryTable_15666_99" growShrinkType="insertClear" connectionId="107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79.xml><?xml version="1.0" encoding="utf-8"?>
<queryTable xmlns="http://schemas.openxmlformats.org/spreadsheetml/2006/main" name="InputQueryTable_15671_103" growShrinkType="insertClear" connectionId="111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80.xml><?xml version="1.0" encoding="utf-8"?>
<queryTable xmlns="http://schemas.openxmlformats.org/spreadsheetml/2006/main" name="InputQueryTable_16240_74" growShrinkType="insertClear" connectionId="83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81.xml><?xml version="1.0" encoding="utf-8"?>
<queryTable xmlns="http://schemas.openxmlformats.org/spreadsheetml/2006/main" name="InputQueryTable_16207_51" growShrinkType="insertClear" connectionId="58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82.xml><?xml version="1.0" encoding="utf-8"?>
<queryTable xmlns="http://schemas.openxmlformats.org/spreadsheetml/2006/main" name="InputQueryTable_16174_23" growShrinkType="insertClear" connectionId="27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83.xml><?xml version="1.0" encoding="utf-8"?>
<queryTable xmlns="http://schemas.openxmlformats.org/spreadsheetml/2006/main" name="InputQueryTable_16199_46" growShrinkType="insertClear" connectionId="52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84.xml><?xml version="1.0" encoding="utf-8"?>
<queryTable xmlns="http://schemas.openxmlformats.org/spreadsheetml/2006/main" name="InputQueryTable_16771_101" growShrinkType="insertClear" connectionId="109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85.xml><?xml version="1.0" encoding="utf-8"?>
<queryTable xmlns="http://schemas.openxmlformats.org/spreadsheetml/2006/main" name="InputQueryTable_16205_50" growShrinkType="insertClear" connectionId="56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86.xml><?xml version="1.0" encoding="utf-8"?>
<queryTable xmlns="http://schemas.openxmlformats.org/spreadsheetml/2006/main" name="InputQueryTable_17571_45" growShrinkType="insertClear" connectionId="51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87.xml><?xml version="1.0" encoding="utf-8"?>
<queryTable xmlns="http://schemas.openxmlformats.org/spreadsheetml/2006/main" name="InputQueryTable_16166_15" growShrinkType="insertClear" connectionId="18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88.xml><?xml version="1.0" encoding="utf-8"?>
<queryTable xmlns="http://schemas.openxmlformats.org/spreadsheetml/2006/main" name="InputQueryTable_16213_56" growShrinkType="insertClear" connectionId="63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89.xml><?xml version="1.0" encoding="utf-8"?>
<queryTable xmlns="http://schemas.openxmlformats.org/spreadsheetml/2006/main" name="InputQueryTable_16259_27" growShrinkType="insertClear" connectionId="31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90.xml><?xml version="1.0" encoding="utf-8"?>
<queryTable xmlns="http://schemas.openxmlformats.org/spreadsheetml/2006/main" name="InputQueryTable_15670_102" growShrinkType="insertClear" connectionId="110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91.xml><?xml version="1.0" encoding="utf-8"?>
<queryTable xmlns="http://schemas.openxmlformats.org/spreadsheetml/2006/main" name="InputQueryTable_16256_87" growShrinkType="insertClear" connectionId="97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92.xml><?xml version="1.0" encoding="utf-8"?>
<queryTable xmlns="http://schemas.openxmlformats.org/spreadsheetml/2006/main" name="InputQueryTable_16230_65" growShrinkType="insertClear" connectionId="73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93.xml><?xml version="1.0" encoding="utf-8"?>
<queryTable xmlns="http://schemas.openxmlformats.org/spreadsheetml/2006/main" name="InputQueryTable_16187_34" growShrinkType="insertClear" connectionId="39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94.xml><?xml version="1.0" encoding="utf-8"?>
<queryTable xmlns="http://schemas.openxmlformats.org/spreadsheetml/2006/main" name="InputQueryTable_15681_90" growShrinkType="insertClear" connectionId="100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95.xml><?xml version="1.0" encoding="utf-8"?>
<queryTable xmlns="http://schemas.openxmlformats.org/spreadsheetml/2006/main" name="InputQueryTable_15672_104" growShrinkType="insertClear" connectionId="4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96.xml><?xml version="1.0" encoding="utf-8"?>
<queryTable xmlns="http://schemas.openxmlformats.org/spreadsheetml/2006/main" name="InputQueryTable_16251_82" growShrinkType="insertClear" connectionId="92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97.xml><?xml version="1.0" encoding="utf-8"?>
<queryTable xmlns="http://schemas.openxmlformats.org/spreadsheetml/2006/main" name="InputQueryTable_15677_109" growShrinkType="insertClear" connectionId="9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98.xml><?xml version="1.0" encoding="utf-8"?>
<queryTable xmlns="http://schemas.openxmlformats.org/spreadsheetml/2006/main" name="InputQueryTable_12265_1" growShrinkType="insertClear" connectionId="1" autoFormatId="16" applyNumberFormats="0" applyBorderFormats="0" applyFontFormats="1" applyPatternFormats="1" applyAlignmentFormats="0" applyWidthHeightFormats="0">
  <queryTableRefresh nextId="4">
    <queryTableFields count="3">
      <queryTableField id="1" name="DataSetVersionID"/>
      <queryTableField id="2" name="Description"/>
      <queryTableField id="3" name="Value"/>
    </queryTableFields>
  </queryTableRefresh>
</queryTable>
</file>

<file path=xl/queryTables/queryTable99.xml><?xml version="1.0" encoding="utf-8"?>
<queryTable xmlns="http://schemas.openxmlformats.org/spreadsheetml/2006/main" name="InputQueryTable_16159_9" growShrinkType="insertClear" connectionId="90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00.xml><?xml version="1.0" encoding="utf-8"?>
<queryTable xmlns="http://schemas.openxmlformats.org/spreadsheetml/2006/main" name="InputQueryTable_15673_105" growShrinkType="insertClear" connectionId="5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01.xml><?xml version="1.0" encoding="utf-8"?>
<queryTable xmlns="http://schemas.openxmlformats.org/spreadsheetml/2006/main" name="InputQueryTable_12645_4" growShrinkType="insertClear" connectionId="35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02.xml><?xml version="1.0" encoding="utf-8"?>
<queryTable xmlns="http://schemas.openxmlformats.org/spreadsheetml/2006/main" name="InputQueryTable_15659_92" growShrinkType="insertClear" connectionId="57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03.xml><?xml version="1.0" encoding="utf-8"?>
<queryTable xmlns="http://schemas.openxmlformats.org/spreadsheetml/2006/main" name="InputQueryTable_17569_28" growShrinkType="insertClear" connectionId="32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04.xml><?xml version="1.0" encoding="utf-8"?>
<queryTable xmlns="http://schemas.openxmlformats.org/spreadsheetml/2006/main" name="InputQueryTable_16192_39" growShrinkType="insertClear" connectionId="44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05.xml><?xml version="1.0" encoding="utf-8"?>
<queryTable xmlns="http://schemas.openxmlformats.org/spreadsheetml/2006/main" name="InputQueryTable_15679_110" growShrinkType="insertClear" connectionId="10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06.xml><?xml version="1.0" encoding="utf-8"?>
<queryTable xmlns="http://schemas.openxmlformats.org/spreadsheetml/2006/main" name="InputQueryTable_16193_40" growShrinkType="insertClear" connectionId="45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07.xml><?xml version="1.0" encoding="utf-8"?>
<queryTable xmlns="http://schemas.openxmlformats.org/spreadsheetml/2006/main" name="InputQueryTable_17912_115" growShrinkType="insertClear" connectionId="12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08.xml><?xml version="1.0" encoding="utf-8"?>
<queryTable xmlns="http://schemas.openxmlformats.org/spreadsheetml/2006/main" name="InputQueryTable_16177_25" growShrinkType="insertClear" connectionId="29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09.xml><?xml version="1.0" encoding="utf-8"?>
<queryTable xmlns="http://schemas.openxmlformats.org/spreadsheetml/2006/main" name="InputQueryTable_16164_14" growShrinkType="insertClear" connectionId="17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10.xml><?xml version="1.0" encoding="utf-8"?>
<queryTable xmlns="http://schemas.openxmlformats.org/spreadsheetml/2006/main" name="InputQueryTable_16194_41" growShrinkType="insertClear" connectionId="47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11.xml><?xml version="1.0" encoding="utf-8"?>
<queryTable xmlns="http://schemas.openxmlformats.org/spreadsheetml/2006/main" name="InputQueryTable_16172_21" growShrinkType="insertClear" connectionId="25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queryTable" Target="../queryTables/queryTable25.xml"/><Relationship Id="rId21" Type="http://schemas.openxmlformats.org/officeDocument/2006/relationships/queryTable" Target="../queryTables/queryTable20.xml"/><Relationship Id="rId42" Type="http://schemas.openxmlformats.org/officeDocument/2006/relationships/queryTable" Target="../queryTables/queryTable41.xml"/><Relationship Id="rId47" Type="http://schemas.openxmlformats.org/officeDocument/2006/relationships/queryTable" Target="../queryTables/queryTable46.xml"/><Relationship Id="rId63" Type="http://schemas.openxmlformats.org/officeDocument/2006/relationships/queryTable" Target="../queryTables/queryTable62.xml"/><Relationship Id="rId68" Type="http://schemas.openxmlformats.org/officeDocument/2006/relationships/queryTable" Target="../queryTables/queryTable67.xml"/><Relationship Id="rId84" Type="http://schemas.openxmlformats.org/officeDocument/2006/relationships/queryTable" Target="../queryTables/queryTable83.xml"/><Relationship Id="rId89" Type="http://schemas.openxmlformats.org/officeDocument/2006/relationships/queryTable" Target="../queryTables/queryTable88.xml"/><Relationship Id="rId112" Type="http://schemas.openxmlformats.org/officeDocument/2006/relationships/queryTable" Target="../queryTables/queryTable111.xml"/><Relationship Id="rId2" Type="http://schemas.openxmlformats.org/officeDocument/2006/relationships/queryTable" Target="../queryTables/queryTable1.xml"/><Relationship Id="rId16" Type="http://schemas.openxmlformats.org/officeDocument/2006/relationships/queryTable" Target="../queryTables/queryTable15.xml"/><Relationship Id="rId29" Type="http://schemas.openxmlformats.org/officeDocument/2006/relationships/queryTable" Target="../queryTables/queryTable28.xml"/><Relationship Id="rId107" Type="http://schemas.openxmlformats.org/officeDocument/2006/relationships/queryTable" Target="../queryTables/queryTable106.xml"/><Relationship Id="rId11" Type="http://schemas.openxmlformats.org/officeDocument/2006/relationships/queryTable" Target="../queryTables/queryTable10.xml"/><Relationship Id="rId24" Type="http://schemas.openxmlformats.org/officeDocument/2006/relationships/queryTable" Target="../queryTables/queryTable23.xml"/><Relationship Id="rId32" Type="http://schemas.openxmlformats.org/officeDocument/2006/relationships/queryTable" Target="../queryTables/queryTable31.xml"/><Relationship Id="rId37" Type="http://schemas.openxmlformats.org/officeDocument/2006/relationships/queryTable" Target="../queryTables/queryTable36.xml"/><Relationship Id="rId40" Type="http://schemas.openxmlformats.org/officeDocument/2006/relationships/queryTable" Target="../queryTables/queryTable39.xml"/><Relationship Id="rId45" Type="http://schemas.openxmlformats.org/officeDocument/2006/relationships/queryTable" Target="../queryTables/queryTable44.xml"/><Relationship Id="rId53" Type="http://schemas.openxmlformats.org/officeDocument/2006/relationships/queryTable" Target="../queryTables/queryTable52.xml"/><Relationship Id="rId58" Type="http://schemas.openxmlformats.org/officeDocument/2006/relationships/queryTable" Target="../queryTables/queryTable57.xml"/><Relationship Id="rId66" Type="http://schemas.openxmlformats.org/officeDocument/2006/relationships/queryTable" Target="../queryTables/queryTable65.xml"/><Relationship Id="rId74" Type="http://schemas.openxmlformats.org/officeDocument/2006/relationships/queryTable" Target="../queryTables/queryTable73.xml"/><Relationship Id="rId79" Type="http://schemas.openxmlformats.org/officeDocument/2006/relationships/queryTable" Target="../queryTables/queryTable78.xml"/><Relationship Id="rId87" Type="http://schemas.openxmlformats.org/officeDocument/2006/relationships/queryTable" Target="../queryTables/queryTable86.xml"/><Relationship Id="rId102" Type="http://schemas.openxmlformats.org/officeDocument/2006/relationships/queryTable" Target="../queryTables/queryTable101.xml"/><Relationship Id="rId110" Type="http://schemas.openxmlformats.org/officeDocument/2006/relationships/queryTable" Target="../queryTables/queryTable109.xml"/><Relationship Id="rId5" Type="http://schemas.openxmlformats.org/officeDocument/2006/relationships/queryTable" Target="../queryTables/queryTable4.xml"/><Relationship Id="rId61" Type="http://schemas.openxmlformats.org/officeDocument/2006/relationships/queryTable" Target="../queryTables/queryTable60.xml"/><Relationship Id="rId82" Type="http://schemas.openxmlformats.org/officeDocument/2006/relationships/queryTable" Target="../queryTables/queryTable81.xml"/><Relationship Id="rId90" Type="http://schemas.openxmlformats.org/officeDocument/2006/relationships/queryTable" Target="../queryTables/queryTable89.xml"/><Relationship Id="rId95" Type="http://schemas.openxmlformats.org/officeDocument/2006/relationships/queryTable" Target="../queryTables/queryTable94.xml"/><Relationship Id="rId19" Type="http://schemas.openxmlformats.org/officeDocument/2006/relationships/queryTable" Target="../queryTables/queryTable18.xml"/><Relationship Id="rId14" Type="http://schemas.openxmlformats.org/officeDocument/2006/relationships/queryTable" Target="../queryTables/queryTable13.xml"/><Relationship Id="rId22" Type="http://schemas.openxmlformats.org/officeDocument/2006/relationships/queryTable" Target="../queryTables/queryTable21.xml"/><Relationship Id="rId27" Type="http://schemas.openxmlformats.org/officeDocument/2006/relationships/queryTable" Target="../queryTables/queryTable26.xml"/><Relationship Id="rId30" Type="http://schemas.openxmlformats.org/officeDocument/2006/relationships/queryTable" Target="../queryTables/queryTable29.xml"/><Relationship Id="rId35" Type="http://schemas.openxmlformats.org/officeDocument/2006/relationships/queryTable" Target="../queryTables/queryTable34.xml"/><Relationship Id="rId43" Type="http://schemas.openxmlformats.org/officeDocument/2006/relationships/queryTable" Target="../queryTables/queryTable42.xml"/><Relationship Id="rId48" Type="http://schemas.openxmlformats.org/officeDocument/2006/relationships/queryTable" Target="../queryTables/queryTable47.xml"/><Relationship Id="rId56" Type="http://schemas.openxmlformats.org/officeDocument/2006/relationships/queryTable" Target="../queryTables/queryTable55.xml"/><Relationship Id="rId64" Type="http://schemas.openxmlformats.org/officeDocument/2006/relationships/queryTable" Target="../queryTables/queryTable63.xml"/><Relationship Id="rId69" Type="http://schemas.openxmlformats.org/officeDocument/2006/relationships/queryTable" Target="../queryTables/queryTable68.xml"/><Relationship Id="rId77" Type="http://schemas.openxmlformats.org/officeDocument/2006/relationships/queryTable" Target="../queryTables/queryTable76.xml"/><Relationship Id="rId100" Type="http://schemas.openxmlformats.org/officeDocument/2006/relationships/queryTable" Target="../queryTables/queryTable99.xml"/><Relationship Id="rId105" Type="http://schemas.openxmlformats.org/officeDocument/2006/relationships/queryTable" Target="../queryTables/queryTable104.xml"/><Relationship Id="rId8" Type="http://schemas.openxmlformats.org/officeDocument/2006/relationships/queryTable" Target="../queryTables/queryTable7.xml"/><Relationship Id="rId51" Type="http://schemas.openxmlformats.org/officeDocument/2006/relationships/queryTable" Target="../queryTables/queryTable50.xml"/><Relationship Id="rId72" Type="http://schemas.openxmlformats.org/officeDocument/2006/relationships/queryTable" Target="../queryTables/queryTable71.xml"/><Relationship Id="rId80" Type="http://schemas.openxmlformats.org/officeDocument/2006/relationships/queryTable" Target="../queryTables/queryTable79.xml"/><Relationship Id="rId85" Type="http://schemas.openxmlformats.org/officeDocument/2006/relationships/queryTable" Target="../queryTables/queryTable84.xml"/><Relationship Id="rId93" Type="http://schemas.openxmlformats.org/officeDocument/2006/relationships/queryTable" Target="../queryTables/queryTable92.xml"/><Relationship Id="rId98" Type="http://schemas.openxmlformats.org/officeDocument/2006/relationships/queryTable" Target="../queryTables/queryTable97.xml"/><Relationship Id="rId3" Type="http://schemas.openxmlformats.org/officeDocument/2006/relationships/queryTable" Target="../queryTables/queryTable2.xml"/><Relationship Id="rId12" Type="http://schemas.openxmlformats.org/officeDocument/2006/relationships/queryTable" Target="../queryTables/queryTable11.xml"/><Relationship Id="rId17" Type="http://schemas.openxmlformats.org/officeDocument/2006/relationships/queryTable" Target="../queryTables/queryTable16.xml"/><Relationship Id="rId25" Type="http://schemas.openxmlformats.org/officeDocument/2006/relationships/queryTable" Target="../queryTables/queryTable24.xml"/><Relationship Id="rId33" Type="http://schemas.openxmlformats.org/officeDocument/2006/relationships/queryTable" Target="../queryTables/queryTable32.xml"/><Relationship Id="rId38" Type="http://schemas.openxmlformats.org/officeDocument/2006/relationships/queryTable" Target="../queryTables/queryTable37.xml"/><Relationship Id="rId46" Type="http://schemas.openxmlformats.org/officeDocument/2006/relationships/queryTable" Target="../queryTables/queryTable45.xml"/><Relationship Id="rId59" Type="http://schemas.openxmlformats.org/officeDocument/2006/relationships/queryTable" Target="../queryTables/queryTable58.xml"/><Relationship Id="rId67" Type="http://schemas.openxmlformats.org/officeDocument/2006/relationships/queryTable" Target="../queryTables/queryTable66.xml"/><Relationship Id="rId103" Type="http://schemas.openxmlformats.org/officeDocument/2006/relationships/queryTable" Target="../queryTables/queryTable102.xml"/><Relationship Id="rId108" Type="http://schemas.openxmlformats.org/officeDocument/2006/relationships/queryTable" Target="../queryTables/queryTable107.xml"/><Relationship Id="rId20" Type="http://schemas.openxmlformats.org/officeDocument/2006/relationships/queryTable" Target="../queryTables/queryTable19.xml"/><Relationship Id="rId41" Type="http://schemas.openxmlformats.org/officeDocument/2006/relationships/queryTable" Target="../queryTables/queryTable40.xml"/><Relationship Id="rId54" Type="http://schemas.openxmlformats.org/officeDocument/2006/relationships/queryTable" Target="../queryTables/queryTable53.xml"/><Relationship Id="rId62" Type="http://schemas.openxmlformats.org/officeDocument/2006/relationships/queryTable" Target="../queryTables/queryTable61.xml"/><Relationship Id="rId70" Type="http://schemas.openxmlformats.org/officeDocument/2006/relationships/queryTable" Target="../queryTables/queryTable69.xml"/><Relationship Id="rId75" Type="http://schemas.openxmlformats.org/officeDocument/2006/relationships/queryTable" Target="../queryTables/queryTable74.xml"/><Relationship Id="rId83" Type="http://schemas.openxmlformats.org/officeDocument/2006/relationships/queryTable" Target="../queryTables/queryTable82.xml"/><Relationship Id="rId88" Type="http://schemas.openxmlformats.org/officeDocument/2006/relationships/queryTable" Target="../queryTables/queryTable87.xml"/><Relationship Id="rId91" Type="http://schemas.openxmlformats.org/officeDocument/2006/relationships/queryTable" Target="../queryTables/queryTable90.xml"/><Relationship Id="rId96" Type="http://schemas.openxmlformats.org/officeDocument/2006/relationships/queryTable" Target="../queryTables/queryTable95.xml"/><Relationship Id="rId111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5" Type="http://schemas.openxmlformats.org/officeDocument/2006/relationships/queryTable" Target="../queryTables/queryTable14.xml"/><Relationship Id="rId23" Type="http://schemas.openxmlformats.org/officeDocument/2006/relationships/queryTable" Target="../queryTables/queryTable22.xml"/><Relationship Id="rId28" Type="http://schemas.openxmlformats.org/officeDocument/2006/relationships/queryTable" Target="../queryTables/queryTable27.xml"/><Relationship Id="rId36" Type="http://schemas.openxmlformats.org/officeDocument/2006/relationships/queryTable" Target="../queryTables/queryTable35.xml"/><Relationship Id="rId49" Type="http://schemas.openxmlformats.org/officeDocument/2006/relationships/queryTable" Target="../queryTables/queryTable48.xml"/><Relationship Id="rId57" Type="http://schemas.openxmlformats.org/officeDocument/2006/relationships/queryTable" Target="../queryTables/queryTable56.xml"/><Relationship Id="rId106" Type="http://schemas.openxmlformats.org/officeDocument/2006/relationships/queryTable" Target="../queryTables/queryTable105.xml"/><Relationship Id="rId10" Type="http://schemas.openxmlformats.org/officeDocument/2006/relationships/queryTable" Target="../queryTables/queryTable9.xml"/><Relationship Id="rId31" Type="http://schemas.openxmlformats.org/officeDocument/2006/relationships/queryTable" Target="../queryTables/queryTable30.xml"/><Relationship Id="rId44" Type="http://schemas.openxmlformats.org/officeDocument/2006/relationships/queryTable" Target="../queryTables/queryTable43.xml"/><Relationship Id="rId52" Type="http://schemas.openxmlformats.org/officeDocument/2006/relationships/queryTable" Target="../queryTables/queryTable51.xml"/><Relationship Id="rId60" Type="http://schemas.openxmlformats.org/officeDocument/2006/relationships/queryTable" Target="../queryTables/queryTable59.xml"/><Relationship Id="rId65" Type="http://schemas.openxmlformats.org/officeDocument/2006/relationships/queryTable" Target="../queryTables/queryTable64.xml"/><Relationship Id="rId73" Type="http://schemas.openxmlformats.org/officeDocument/2006/relationships/queryTable" Target="../queryTables/queryTable72.xml"/><Relationship Id="rId78" Type="http://schemas.openxmlformats.org/officeDocument/2006/relationships/queryTable" Target="../queryTables/queryTable77.xml"/><Relationship Id="rId81" Type="http://schemas.openxmlformats.org/officeDocument/2006/relationships/queryTable" Target="../queryTables/queryTable80.xml"/><Relationship Id="rId86" Type="http://schemas.openxmlformats.org/officeDocument/2006/relationships/queryTable" Target="../queryTables/queryTable85.xml"/><Relationship Id="rId94" Type="http://schemas.openxmlformats.org/officeDocument/2006/relationships/queryTable" Target="../queryTables/queryTable93.xml"/><Relationship Id="rId99" Type="http://schemas.openxmlformats.org/officeDocument/2006/relationships/queryTable" Target="../queryTables/queryTable98.xml"/><Relationship Id="rId101" Type="http://schemas.openxmlformats.org/officeDocument/2006/relationships/queryTable" Target="../queryTables/queryTable100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3" Type="http://schemas.openxmlformats.org/officeDocument/2006/relationships/queryTable" Target="../queryTables/queryTable12.xml"/><Relationship Id="rId18" Type="http://schemas.openxmlformats.org/officeDocument/2006/relationships/queryTable" Target="../queryTables/queryTable17.xml"/><Relationship Id="rId39" Type="http://schemas.openxmlformats.org/officeDocument/2006/relationships/queryTable" Target="../queryTables/queryTable38.xml"/><Relationship Id="rId109" Type="http://schemas.openxmlformats.org/officeDocument/2006/relationships/queryTable" Target="../queryTables/queryTable108.xml"/><Relationship Id="rId34" Type="http://schemas.openxmlformats.org/officeDocument/2006/relationships/queryTable" Target="../queryTables/queryTable33.xml"/><Relationship Id="rId50" Type="http://schemas.openxmlformats.org/officeDocument/2006/relationships/queryTable" Target="../queryTables/queryTable49.xml"/><Relationship Id="rId55" Type="http://schemas.openxmlformats.org/officeDocument/2006/relationships/queryTable" Target="../queryTables/queryTable54.xml"/><Relationship Id="rId76" Type="http://schemas.openxmlformats.org/officeDocument/2006/relationships/queryTable" Target="../queryTables/queryTable75.xml"/><Relationship Id="rId97" Type="http://schemas.openxmlformats.org/officeDocument/2006/relationships/queryTable" Target="../queryTables/queryTable96.xml"/><Relationship Id="rId104" Type="http://schemas.openxmlformats.org/officeDocument/2006/relationships/queryTable" Target="../queryTables/queryTable103.xml"/><Relationship Id="rId7" Type="http://schemas.openxmlformats.org/officeDocument/2006/relationships/queryTable" Target="../queryTables/queryTable6.xml"/><Relationship Id="rId71" Type="http://schemas.openxmlformats.org/officeDocument/2006/relationships/queryTable" Target="../queryTables/queryTable70.xml"/><Relationship Id="rId92" Type="http://schemas.openxmlformats.org/officeDocument/2006/relationships/queryTable" Target="../queryTables/queryTable9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pivotTable" Target="../pivotTables/pivotTable26.xml"/><Relationship Id="rId21" Type="http://schemas.openxmlformats.org/officeDocument/2006/relationships/pivotTable" Target="../pivotTables/pivotTable21.xml"/><Relationship Id="rId42" Type="http://schemas.openxmlformats.org/officeDocument/2006/relationships/pivotTable" Target="../pivotTables/pivotTable42.xml"/><Relationship Id="rId47" Type="http://schemas.openxmlformats.org/officeDocument/2006/relationships/pivotTable" Target="../pivotTables/pivotTable47.xml"/><Relationship Id="rId63" Type="http://schemas.openxmlformats.org/officeDocument/2006/relationships/pivotTable" Target="../pivotTables/pivotTable63.xml"/><Relationship Id="rId68" Type="http://schemas.openxmlformats.org/officeDocument/2006/relationships/pivotTable" Target="../pivotTables/pivotTable68.xml"/><Relationship Id="rId84" Type="http://schemas.openxmlformats.org/officeDocument/2006/relationships/pivotTable" Target="../pivotTables/pivotTable84.xml"/><Relationship Id="rId89" Type="http://schemas.openxmlformats.org/officeDocument/2006/relationships/pivotTable" Target="../pivotTables/pivotTable89.xml"/><Relationship Id="rId112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29" Type="http://schemas.openxmlformats.org/officeDocument/2006/relationships/pivotTable" Target="../pivotTables/pivotTable29.xml"/><Relationship Id="rId107" Type="http://schemas.openxmlformats.org/officeDocument/2006/relationships/pivotTable" Target="../pivotTables/pivotTable107.xml"/><Relationship Id="rId11" Type="http://schemas.openxmlformats.org/officeDocument/2006/relationships/pivotTable" Target="../pivotTables/pivotTable11.xml"/><Relationship Id="rId24" Type="http://schemas.openxmlformats.org/officeDocument/2006/relationships/pivotTable" Target="../pivotTables/pivotTable24.xml"/><Relationship Id="rId32" Type="http://schemas.openxmlformats.org/officeDocument/2006/relationships/pivotTable" Target="../pivotTables/pivotTable32.xml"/><Relationship Id="rId37" Type="http://schemas.openxmlformats.org/officeDocument/2006/relationships/pivotTable" Target="../pivotTables/pivotTable37.xml"/><Relationship Id="rId40" Type="http://schemas.openxmlformats.org/officeDocument/2006/relationships/pivotTable" Target="../pivotTables/pivotTable40.xml"/><Relationship Id="rId45" Type="http://schemas.openxmlformats.org/officeDocument/2006/relationships/pivotTable" Target="../pivotTables/pivotTable45.xml"/><Relationship Id="rId53" Type="http://schemas.openxmlformats.org/officeDocument/2006/relationships/pivotTable" Target="../pivotTables/pivotTable53.xml"/><Relationship Id="rId58" Type="http://schemas.openxmlformats.org/officeDocument/2006/relationships/pivotTable" Target="../pivotTables/pivotTable58.xml"/><Relationship Id="rId66" Type="http://schemas.openxmlformats.org/officeDocument/2006/relationships/pivotTable" Target="../pivotTables/pivotTable66.xml"/><Relationship Id="rId74" Type="http://schemas.openxmlformats.org/officeDocument/2006/relationships/pivotTable" Target="../pivotTables/pivotTable74.xml"/><Relationship Id="rId79" Type="http://schemas.openxmlformats.org/officeDocument/2006/relationships/pivotTable" Target="../pivotTables/pivotTable79.xml"/><Relationship Id="rId87" Type="http://schemas.openxmlformats.org/officeDocument/2006/relationships/pivotTable" Target="../pivotTables/pivotTable87.xml"/><Relationship Id="rId102" Type="http://schemas.openxmlformats.org/officeDocument/2006/relationships/pivotTable" Target="../pivotTables/pivotTable102.xml"/><Relationship Id="rId110" Type="http://schemas.openxmlformats.org/officeDocument/2006/relationships/pivotTable" Target="../pivotTables/pivotTable110.xml"/><Relationship Id="rId5" Type="http://schemas.openxmlformats.org/officeDocument/2006/relationships/pivotTable" Target="../pivotTables/pivotTable5.xml"/><Relationship Id="rId61" Type="http://schemas.openxmlformats.org/officeDocument/2006/relationships/pivotTable" Target="../pivotTables/pivotTable61.xml"/><Relationship Id="rId82" Type="http://schemas.openxmlformats.org/officeDocument/2006/relationships/pivotTable" Target="../pivotTables/pivotTable82.xml"/><Relationship Id="rId90" Type="http://schemas.openxmlformats.org/officeDocument/2006/relationships/pivotTable" Target="../pivotTables/pivotTable90.xml"/><Relationship Id="rId95" Type="http://schemas.openxmlformats.org/officeDocument/2006/relationships/pivotTable" Target="../pivotTables/pivotTable95.xml"/><Relationship Id="rId19" Type="http://schemas.openxmlformats.org/officeDocument/2006/relationships/pivotTable" Target="../pivotTables/pivotTable19.xml"/><Relationship Id="rId14" Type="http://schemas.openxmlformats.org/officeDocument/2006/relationships/pivotTable" Target="../pivotTables/pivotTable14.xml"/><Relationship Id="rId22" Type="http://schemas.openxmlformats.org/officeDocument/2006/relationships/pivotTable" Target="../pivotTables/pivotTable22.xml"/><Relationship Id="rId27" Type="http://schemas.openxmlformats.org/officeDocument/2006/relationships/pivotTable" Target="../pivotTables/pivotTable27.xml"/><Relationship Id="rId30" Type="http://schemas.openxmlformats.org/officeDocument/2006/relationships/pivotTable" Target="../pivotTables/pivotTable30.xml"/><Relationship Id="rId35" Type="http://schemas.openxmlformats.org/officeDocument/2006/relationships/pivotTable" Target="../pivotTables/pivotTable35.xml"/><Relationship Id="rId43" Type="http://schemas.openxmlformats.org/officeDocument/2006/relationships/pivotTable" Target="../pivotTables/pivotTable43.xml"/><Relationship Id="rId48" Type="http://schemas.openxmlformats.org/officeDocument/2006/relationships/pivotTable" Target="../pivotTables/pivotTable48.xml"/><Relationship Id="rId56" Type="http://schemas.openxmlformats.org/officeDocument/2006/relationships/pivotTable" Target="../pivotTables/pivotTable56.xml"/><Relationship Id="rId64" Type="http://schemas.openxmlformats.org/officeDocument/2006/relationships/pivotTable" Target="../pivotTables/pivotTable64.xml"/><Relationship Id="rId69" Type="http://schemas.openxmlformats.org/officeDocument/2006/relationships/pivotTable" Target="../pivotTables/pivotTable69.xml"/><Relationship Id="rId77" Type="http://schemas.openxmlformats.org/officeDocument/2006/relationships/pivotTable" Target="../pivotTables/pivotTable77.xml"/><Relationship Id="rId100" Type="http://schemas.openxmlformats.org/officeDocument/2006/relationships/pivotTable" Target="../pivotTables/pivotTable100.xml"/><Relationship Id="rId105" Type="http://schemas.openxmlformats.org/officeDocument/2006/relationships/pivotTable" Target="../pivotTables/pivotTable105.xml"/><Relationship Id="rId8" Type="http://schemas.openxmlformats.org/officeDocument/2006/relationships/pivotTable" Target="../pivotTables/pivotTable8.xml"/><Relationship Id="rId51" Type="http://schemas.openxmlformats.org/officeDocument/2006/relationships/pivotTable" Target="../pivotTables/pivotTable51.xml"/><Relationship Id="rId72" Type="http://schemas.openxmlformats.org/officeDocument/2006/relationships/pivotTable" Target="../pivotTables/pivotTable72.xml"/><Relationship Id="rId80" Type="http://schemas.openxmlformats.org/officeDocument/2006/relationships/pivotTable" Target="../pivotTables/pivotTable80.xml"/><Relationship Id="rId85" Type="http://schemas.openxmlformats.org/officeDocument/2006/relationships/pivotTable" Target="../pivotTables/pivotTable85.xml"/><Relationship Id="rId93" Type="http://schemas.openxmlformats.org/officeDocument/2006/relationships/pivotTable" Target="../pivotTables/pivotTable93.xml"/><Relationship Id="rId98" Type="http://schemas.openxmlformats.org/officeDocument/2006/relationships/pivotTable" Target="../pivotTables/pivotTable98.xml"/><Relationship Id="rId3" Type="http://schemas.openxmlformats.org/officeDocument/2006/relationships/pivotTable" Target="../pivotTables/pivotTable3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5" Type="http://schemas.openxmlformats.org/officeDocument/2006/relationships/pivotTable" Target="../pivotTables/pivotTable25.xml"/><Relationship Id="rId33" Type="http://schemas.openxmlformats.org/officeDocument/2006/relationships/pivotTable" Target="../pivotTables/pivotTable33.xml"/><Relationship Id="rId38" Type="http://schemas.openxmlformats.org/officeDocument/2006/relationships/pivotTable" Target="../pivotTables/pivotTable38.xml"/><Relationship Id="rId46" Type="http://schemas.openxmlformats.org/officeDocument/2006/relationships/pivotTable" Target="../pivotTables/pivotTable46.xml"/><Relationship Id="rId59" Type="http://schemas.openxmlformats.org/officeDocument/2006/relationships/pivotTable" Target="../pivotTables/pivotTable59.xml"/><Relationship Id="rId67" Type="http://schemas.openxmlformats.org/officeDocument/2006/relationships/pivotTable" Target="../pivotTables/pivotTable67.xml"/><Relationship Id="rId103" Type="http://schemas.openxmlformats.org/officeDocument/2006/relationships/pivotTable" Target="../pivotTables/pivotTable103.xml"/><Relationship Id="rId108" Type="http://schemas.openxmlformats.org/officeDocument/2006/relationships/pivotTable" Target="../pivotTables/pivotTable108.xml"/><Relationship Id="rId20" Type="http://schemas.openxmlformats.org/officeDocument/2006/relationships/pivotTable" Target="../pivotTables/pivotTable20.xml"/><Relationship Id="rId41" Type="http://schemas.openxmlformats.org/officeDocument/2006/relationships/pivotTable" Target="../pivotTables/pivotTable41.xml"/><Relationship Id="rId54" Type="http://schemas.openxmlformats.org/officeDocument/2006/relationships/pivotTable" Target="../pivotTables/pivotTable54.xml"/><Relationship Id="rId62" Type="http://schemas.openxmlformats.org/officeDocument/2006/relationships/pivotTable" Target="../pivotTables/pivotTable62.xml"/><Relationship Id="rId70" Type="http://schemas.openxmlformats.org/officeDocument/2006/relationships/pivotTable" Target="../pivotTables/pivotTable70.xml"/><Relationship Id="rId75" Type="http://schemas.openxmlformats.org/officeDocument/2006/relationships/pivotTable" Target="../pivotTables/pivotTable75.xml"/><Relationship Id="rId83" Type="http://schemas.openxmlformats.org/officeDocument/2006/relationships/pivotTable" Target="../pivotTables/pivotTable83.xml"/><Relationship Id="rId88" Type="http://schemas.openxmlformats.org/officeDocument/2006/relationships/pivotTable" Target="../pivotTables/pivotTable88.xml"/><Relationship Id="rId91" Type="http://schemas.openxmlformats.org/officeDocument/2006/relationships/pivotTable" Target="../pivotTables/pivotTable91.xml"/><Relationship Id="rId96" Type="http://schemas.openxmlformats.org/officeDocument/2006/relationships/pivotTable" Target="../pivotTables/pivotTable96.xml"/><Relationship Id="rId111" Type="http://schemas.openxmlformats.org/officeDocument/2006/relationships/pivotTable" Target="../pivotTables/pivotTable111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5" Type="http://schemas.openxmlformats.org/officeDocument/2006/relationships/pivotTable" Target="../pivotTables/pivotTable15.xml"/><Relationship Id="rId23" Type="http://schemas.openxmlformats.org/officeDocument/2006/relationships/pivotTable" Target="../pivotTables/pivotTable23.xml"/><Relationship Id="rId28" Type="http://schemas.openxmlformats.org/officeDocument/2006/relationships/pivotTable" Target="../pivotTables/pivotTable28.xml"/><Relationship Id="rId36" Type="http://schemas.openxmlformats.org/officeDocument/2006/relationships/pivotTable" Target="../pivotTables/pivotTable36.xml"/><Relationship Id="rId49" Type="http://schemas.openxmlformats.org/officeDocument/2006/relationships/pivotTable" Target="../pivotTables/pivotTable49.xml"/><Relationship Id="rId57" Type="http://schemas.openxmlformats.org/officeDocument/2006/relationships/pivotTable" Target="../pivotTables/pivotTable57.xml"/><Relationship Id="rId106" Type="http://schemas.openxmlformats.org/officeDocument/2006/relationships/pivotTable" Target="../pivotTables/pivotTable106.xml"/><Relationship Id="rId10" Type="http://schemas.openxmlformats.org/officeDocument/2006/relationships/pivotTable" Target="../pivotTables/pivotTable10.xml"/><Relationship Id="rId31" Type="http://schemas.openxmlformats.org/officeDocument/2006/relationships/pivotTable" Target="../pivotTables/pivotTable31.xml"/><Relationship Id="rId44" Type="http://schemas.openxmlformats.org/officeDocument/2006/relationships/pivotTable" Target="../pivotTables/pivotTable44.xml"/><Relationship Id="rId52" Type="http://schemas.openxmlformats.org/officeDocument/2006/relationships/pivotTable" Target="../pivotTables/pivotTable52.xml"/><Relationship Id="rId60" Type="http://schemas.openxmlformats.org/officeDocument/2006/relationships/pivotTable" Target="../pivotTables/pivotTable60.xml"/><Relationship Id="rId65" Type="http://schemas.openxmlformats.org/officeDocument/2006/relationships/pivotTable" Target="../pivotTables/pivotTable65.xml"/><Relationship Id="rId73" Type="http://schemas.openxmlformats.org/officeDocument/2006/relationships/pivotTable" Target="../pivotTables/pivotTable73.xml"/><Relationship Id="rId78" Type="http://schemas.openxmlformats.org/officeDocument/2006/relationships/pivotTable" Target="../pivotTables/pivotTable78.xml"/><Relationship Id="rId81" Type="http://schemas.openxmlformats.org/officeDocument/2006/relationships/pivotTable" Target="../pivotTables/pivotTable81.xml"/><Relationship Id="rId86" Type="http://schemas.openxmlformats.org/officeDocument/2006/relationships/pivotTable" Target="../pivotTables/pivotTable86.xml"/><Relationship Id="rId94" Type="http://schemas.openxmlformats.org/officeDocument/2006/relationships/pivotTable" Target="../pivotTables/pivotTable94.xml"/><Relationship Id="rId99" Type="http://schemas.openxmlformats.org/officeDocument/2006/relationships/pivotTable" Target="../pivotTables/pivotTable99.xml"/><Relationship Id="rId101" Type="http://schemas.openxmlformats.org/officeDocument/2006/relationships/pivotTable" Target="../pivotTables/pivotTable101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39" Type="http://schemas.openxmlformats.org/officeDocument/2006/relationships/pivotTable" Target="../pivotTables/pivotTable39.xml"/><Relationship Id="rId109" Type="http://schemas.openxmlformats.org/officeDocument/2006/relationships/pivotTable" Target="../pivotTables/pivotTable109.xml"/><Relationship Id="rId34" Type="http://schemas.openxmlformats.org/officeDocument/2006/relationships/pivotTable" Target="../pivotTables/pivotTable34.xml"/><Relationship Id="rId50" Type="http://schemas.openxmlformats.org/officeDocument/2006/relationships/pivotTable" Target="../pivotTables/pivotTable50.xml"/><Relationship Id="rId55" Type="http://schemas.openxmlformats.org/officeDocument/2006/relationships/pivotTable" Target="../pivotTables/pivotTable55.xml"/><Relationship Id="rId76" Type="http://schemas.openxmlformats.org/officeDocument/2006/relationships/pivotTable" Target="../pivotTables/pivotTable76.xml"/><Relationship Id="rId97" Type="http://schemas.openxmlformats.org/officeDocument/2006/relationships/pivotTable" Target="../pivotTables/pivotTable97.xml"/><Relationship Id="rId104" Type="http://schemas.openxmlformats.org/officeDocument/2006/relationships/pivotTable" Target="../pivotTables/pivotTable104.xml"/><Relationship Id="rId7" Type="http://schemas.openxmlformats.org/officeDocument/2006/relationships/pivotTable" Target="../pivotTables/pivotTable7.xml"/><Relationship Id="rId71" Type="http://schemas.openxmlformats.org/officeDocument/2006/relationships/pivotTable" Target="../pivotTables/pivotTable71.xml"/><Relationship Id="rId92" Type="http://schemas.openxmlformats.org/officeDocument/2006/relationships/pivotTable" Target="../pivotTables/pivotTable9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E4109"/>
  <sheetViews>
    <sheetView workbookViewId="0"/>
  </sheetViews>
  <sheetFormatPr defaultRowHeight="12.75" x14ac:dyDescent="0.2"/>
  <cols>
    <col min="1" max="1" width="17" bestFit="1" customWidth="1"/>
    <col min="2" max="2" width="5.7109375" customWidth="1"/>
    <col min="3" max="3" width="13.7109375" customWidth="1"/>
    <col min="4" max="4" width="11" customWidth="1"/>
    <col min="5" max="5" width="6.28515625" customWidth="1"/>
  </cols>
  <sheetData>
    <row r="3" spans="1:3" x14ac:dyDescent="0.2">
      <c r="A3" s="6" t="s">
        <v>12</v>
      </c>
      <c r="B3" s="6" t="s">
        <v>13</v>
      </c>
      <c r="C3" s="6" t="s">
        <v>14</v>
      </c>
    </row>
    <row r="4" spans="1:3" x14ac:dyDescent="0.2">
      <c r="A4">
        <v>413765</v>
      </c>
      <c r="B4" t="s">
        <v>15</v>
      </c>
      <c r="C4">
        <v>0</v>
      </c>
    </row>
    <row r="5" spans="1:3" x14ac:dyDescent="0.2">
      <c r="A5">
        <v>413765</v>
      </c>
      <c r="B5" t="s">
        <v>16</v>
      </c>
      <c r="C5">
        <v>1</v>
      </c>
    </row>
    <row r="6" spans="1:3" x14ac:dyDescent="0.2">
      <c r="A6">
        <v>413765</v>
      </c>
      <c r="B6" t="s">
        <v>17</v>
      </c>
      <c r="C6">
        <v>2</v>
      </c>
    </row>
    <row r="7" spans="1:3" x14ac:dyDescent="0.2">
      <c r="A7">
        <v>413765</v>
      </c>
      <c r="B7" t="s">
        <v>18</v>
      </c>
      <c r="C7">
        <v>100</v>
      </c>
    </row>
    <row r="8" spans="1:3" x14ac:dyDescent="0.2">
      <c r="A8">
        <v>413765</v>
      </c>
      <c r="B8" t="s">
        <v>19</v>
      </c>
      <c r="C8">
        <v>1000</v>
      </c>
    </row>
    <row r="9" spans="1:3" x14ac:dyDescent="0.2">
      <c r="A9">
        <v>413765</v>
      </c>
      <c r="B9" t="s">
        <v>20</v>
      </c>
      <c r="C9">
        <v>1000000</v>
      </c>
    </row>
    <row r="10" spans="1:3" x14ac:dyDescent="0.2">
      <c r="A10">
        <v>413765</v>
      </c>
      <c r="B10" t="s">
        <v>21</v>
      </c>
      <c r="C10">
        <v>1000000000</v>
      </c>
    </row>
    <row r="12" spans="1:3" x14ac:dyDescent="0.2">
      <c r="A12" s="6" t="s">
        <v>12</v>
      </c>
      <c r="B12" s="6" t="s">
        <v>13</v>
      </c>
      <c r="C12" s="6" t="s">
        <v>14</v>
      </c>
    </row>
    <row r="13" spans="1:3" x14ac:dyDescent="0.2">
      <c r="A13">
        <v>413766</v>
      </c>
      <c r="B13" t="s">
        <v>9</v>
      </c>
      <c r="C13">
        <v>1</v>
      </c>
    </row>
    <row r="14" spans="1:3" x14ac:dyDescent="0.2">
      <c r="A14">
        <v>413766</v>
      </c>
      <c r="B14" t="s">
        <v>10</v>
      </c>
      <c r="C14">
        <v>2</v>
      </c>
    </row>
    <row r="15" spans="1:3" x14ac:dyDescent="0.2">
      <c r="A15">
        <v>413766</v>
      </c>
      <c r="B15" t="s">
        <v>11</v>
      </c>
      <c r="C15">
        <v>3</v>
      </c>
    </row>
    <row r="16" spans="1:3" x14ac:dyDescent="0.2">
      <c r="A16">
        <v>413766</v>
      </c>
      <c r="B16" t="s">
        <v>32</v>
      </c>
      <c r="C16">
        <v>4</v>
      </c>
    </row>
    <row r="18" spans="1:5" x14ac:dyDescent="0.2">
      <c r="A18" s="6" t="s">
        <v>12</v>
      </c>
      <c r="B18" s="6" t="s">
        <v>34</v>
      </c>
      <c r="C18" s="6" t="s">
        <v>35</v>
      </c>
      <c r="D18" s="6" t="s">
        <v>36</v>
      </c>
      <c r="E18" s="6" t="s">
        <v>14</v>
      </c>
    </row>
    <row r="19" spans="1:5" x14ac:dyDescent="0.2">
      <c r="A19">
        <v>413767</v>
      </c>
      <c r="B19" t="s">
        <v>6</v>
      </c>
      <c r="C19" t="s">
        <v>6</v>
      </c>
      <c r="D19" t="s">
        <v>6</v>
      </c>
      <c r="E19">
        <v>7</v>
      </c>
    </row>
    <row r="20" spans="1:5" x14ac:dyDescent="0.2">
      <c r="A20">
        <v>413767</v>
      </c>
      <c r="B20" t="s">
        <v>0</v>
      </c>
      <c r="C20" t="s">
        <v>0</v>
      </c>
      <c r="D20" t="s">
        <v>0</v>
      </c>
      <c r="E20">
        <v>1</v>
      </c>
    </row>
    <row r="21" spans="1:5" x14ac:dyDescent="0.2">
      <c r="A21">
        <v>413767</v>
      </c>
      <c r="B21" t="s">
        <v>7</v>
      </c>
      <c r="C21" t="s">
        <v>7</v>
      </c>
      <c r="D21" t="s">
        <v>7</v>
      </c>
      <c r="E21">
        <v>8</v>
      </c>
    </row>
    <row r="22" spans="1:5" x14ac:dyDescent="0.2">
      <c r="A22">
        <v>413767</v>
      </c>
      <c r="B22" t="s">
        <v>2</v>
      </c>
      <c r="C22" t="s">
        <v>2</v>
      </c>
      <c r="D22" t="s">
        <v>2</v>
      </c>
      <c r="E22">
        <v>3</v>
      </c>
    </row>
    <row r="23" spans="1:5" x14ac:dyDescent="0.2">
      <c r="A23">
        <v>413767</v>
      </c>
      <c r="B23" t="s">
        <v>37</v>
      </c>
      <c r="C23" t="s">
        <v>129</v>
      </c>
      <c r="D23" t="s">
        <v>8</v>
      </c>
      <c r="E23">
        <v>9</v>
      </c>
    </row>
    <row r="24" spans="1:5" x14ac:dyDescent="0.2">
      <c r="A24">
        <v>413767</v>
      </c>
      <c r="B24" t="s">
        <v>4</v>
      </c>
      <c r="C24" t="s">
        <v>4</v>
      </c>
      <c r="D24" t="s">
        <v>4</v>
      </c>
      <c r="E24">
        <v>5</v>
      </c>
    </row>
    <row r="25" spans="1:5" x14ac:dyDescent="0.2">
      <c r="A25">
        <v>413767</v>
      </c>
      <c r="B25" t="s">
        <v>5</v>
      </c>
      <c r="C25" t="s">
        <v>5</v>
      </c>
      <c r="D25" t="s">
        <v>5</v>
      </c>
      <c r="E25">
        <v>6</v>
      </c>
    </row>
    <row r="26" spans="1:5" x14ac:dyDescent="0.2">
      <c r="A26">
        <v>413767</v>
      </c>
      <c r="B26" t="s">
        <v>1</v>
      </c>
      <c r="C26" t="s">
        <v>1</v>
      </c>
      <c r="D26" t="s">
        <v>1</v>
      </c>
      <c r="E26">
        <v>2</v>
      </c>
    </row>
    <row r="27" spans="1:5" x14ac:dyDescent="0.2">
      <c r="A27">
        <v>413767</v>
      </c>
      <c r="B27" t="s">
        <v>3</v>
      </c>
      <c r="C27" t="s">
        <v>3</v>
      </c>
      <c r="D27" t="s">
        <v>3</v>
      </c>
      <c r="E27">
        <v>4</v>
      </c>
    </row>
    <row r="29" spans="1:5" x14ac:dyDescent="0.2">
      <c r="A29" s="6" t="s">
        <v>12</v>
      </c>
      <c r="B29" s="6" t="s">
        <v>39</v>
      </c>
      <c r="C29" s="6" t="s">
        <v>40</v>
      </c>
      <c r="D29" s="6" t="s">
        <v>14</v>
      </c>
    </row>
    <row r="30" spans="1:5" x14ac:dyDescent="0.2">
      <c r="A30">
        <v>413780</v>
      </c>
      <c r="B30" t="s">
        <v>7</v>
      </c>
      <c r="C30" t="s">
        <v>9</v>
      </c>
      <c r="D30">
        <v>230299</v>
      </c>
    </row>
    <row r="31" spans="1:5" x14ac:dyDescent="0.2">
      <c r="A31">
        <v>413780</v>
      </c>
      <c r="B31" t="s">
        <v>6</v>
      </c>
      <c r="C31" t="s">
        <v>9</v>
      </c>
      <c r="D31">
        <v>364833</v>
      </c>
    </row>
    <row r="32" spans="1:5" x14ac:dyDescent="0.2">
      <c r="A32">
        <v>413780</v>
      </c>
      <c r="B32" t="s">
        <v>5</v>
      </c>
      <c r="C32" t="s">
        <v>9</v>
      </c>
      <c r="D32">
        <v>510219</v>
      </c>
    </row>
    <row r="33" spans="1:4" x14ac:dyDescent="0.2">
      <c r="A33">
        <v>413780</v>
      </c>
      <c r="B33" t="s">
        <v>4</v>
      </c>
      <c r="C33" t="s">
        <v>9</v>
      </c>
      <c r="D33">
        <v>1632482</v>
      </c>
    </row>
    <row r="34" spans="1:4" x14ac:dyDescent="0.2">
      <c r="A34">
        <v>413780</v>
      </c>
      <c r="B34" t="s">
        <v>3</v>
      </c>
      <c r="C34" t="s">
        <v>9</v>
      </c>
      <c r="D34">
        <v>2319063</v>
      </c>
    </row>
    <row r="35" spans="1:4" x14ac:dyDescent="0.2">
      <c r="A35">
        <v>413780</v>
      </c>
      <c r="B35" t="s">
        <v>2</v>
      </c>
      <c r="C35" t="s">
        <v>9</v>
      </c>
      <c r="D35">
        <v>4436882</v>
      </c>
    </row>
    <row r="36" spans="1:4" x14ac:dyDescent="0.2">
      <c r="A36">
        <v>413780</v>
      </c>
      <c r="B36" t="s">
        <v>1</v>
      </c>
      <c r="C36" t="s">
        <v>9</v>
      </c>
      <c r="D36">
        <v>5495711</v>
      </c>
    </row>
    <row r="37" spans="1:4" x14ac:dyDescent="0.2">
      <c r="A37">
        <v>413780</v>
      </c>
      <c r="B37" t="s">
        <v>0</v>
      </c>
      <c r="C37" t="s">
        <v>9</v>
      </c>
      <c r="D37">
        <v>7179891</v>
      </c>
    </row>
    <row r="38" spans="1:4" x14ac:dyDescent="0.2">
      <c r="A38">
        <v>413780</v>
      </c>
      <c r="B38" t="s">
        <v>8</v>
      </c>
      <c r="C38" t="s">
        <v>9</v>
      </c>
      <c r="D38">
        <v>22169380</v>
      </c>
    </row>
    <row r="39" spans="1:4" x14ac:dyDescent="0.2">
      <c r="A39">
        <v>413780</v>
      </c>
      <c r="B39" t="s">
        <v>7</v>
      </c>
      <c r="C39" t="s">
        <v>10</v>
      </c>
      <c r="D39">
        <v>232703</v>
      </c>
    </row>
    <row r="40" spans="1:4" x14ac:dyDescent="0.2">
      <c r="A40">
        <v>413780</v>
      </c>
      <c r="B40" t="s">
        <v>6</v>
      </c>
      <c r="C40" t="s">
        <v>10</v>
      </c>
      <c r="D40">
        <v>371108</v>
      </c>
    </row>
    <row r="41" spans="1:4" x14ac:dyDescent="0.2">
      <c r="A41">
        <v>413780</v>
      </c>
      <c r="B41" t="s">
        <v>5</v>
      </c>
      <c r="C41" t="s">
        <v>10</v>
      </c>
      <c r="D41">
        <v>511944</v>
      </c>
    </row>
    <row r="42" spans="1:4" x14ac:dyDescent="0.2">
      <c r="A42">
        <v>413780</v>
      </c>
      <c r="B42" t="s">
        <v>4</v>
      </c>
      <c r="C42" t="s">
        <v>10</v>
      </c>
      <c r="D42">
        <v>1646951</v>
      </c>
    </row>
    <row r="43" spans="1:4" x14ac:dyDescent="0.2">
      <c r="A43">
        <v>413780</v>
      </c>
      <c r="B43" t="s">
        <v>3</v>
      </c>
      <c r="C43" t="s">
        <v>10</v>
      </c>
      <c r="D43">
        <v>2391592</v>
      </c>
    </row>
    <row r="44" spans="1:4" x14ac:dyDescent="0.2">
      <c r="A44">
        <v>413780</v>
      </c>
      <c r="B44" t="s">
        <v>2</v>
      </c>
      <c r="C44" t="s">
        <v>10</v>
      </c>
      <c r="D44">
        <v>4518605</v>
      </c>
    </row>
    <row r="45" spans="1:4" x14ac:dyDescent="0.2">
      <c r="A45">
        <v>413780</v>
      </c>
      <c r="B45" t="s">
        <v>1</v>
      </c>
      <c r="C45" t="s">
        <v>10</v>
      </c>
      <c r="D45">
        <v>5582670</v>
      </c>
    </row>
    <row r="46" spans="1:4" x14ac:dyDescent="0.2">
      <c r="A46">
        <v>413780</v>
      </c>
      <c r="B46" t="s">
        <v>0</v>
      </c>
      <c r="C46" t="s">
        <v>10</v>
      </c>
      <c r="D46">
        <v>7261592</v>
      </c>
    </row>
    <row r="47" spans="1:4" x14ac:dyDescent="0.2">
      <c r="A47">
        <v>413780</v>
      </c>
      <c r="B47" t="s">
        <v>8</v>
      </c>
      <c r="C47" t="s">
        <v>10</v>
      </c>
      <c r="D47">
        <v>22517165</v>
      </c>
    </row>
    <row r="48" spans="1:4" x14ac:dyDescent="0.2">
      <c r="A48">
        <v>413780</v>
      </c>
      <c r="B48" t="s">
        <v>7</v>
      </c>
      <c r="C48" t="s">
        <v>11</v>
      </c>
      <c r="D48">
        <v>239294</v>
      </c>
    </row>
    <row r="49" spans="1:4" x14ac:dyDescent="0.2">
      <c r="A49">
        <v>413780</v>
      </c>
      <c r="B49" t="s">
        <v>6</v>
      </c>
      <c r="C49" t="s">
        <v>11</v>
      </c>
      <c r="D49">
        <v>377927</v>
      </c>
    </row>
    <row r="50" spans="1:4" x14ac:dyDescent="0.2">
      <c r="A50">
        <v>413780</v>
      </c>
      <c r="B50" t="s">
        <v>5</v>
      </c>
      <c r="C50" t="s">
        <v>11</v>
      </c>
      <c r="D50">
        <v>512475</v>
      </c>
    </row>
    <row r="51" spans="1:4" x14ac:dyDescent="0.2">
      <c r="A51">
        <v>413780</v>
      </c>
      <c r="B51" t="s">
        <v>4</v>
      </c>
      <c r="C51" t="s">
        <v>11</v>
      </c>
      <c r="D51">
        <v>1662197</v>
      </c>
    </row>
    <row r="52" spans="1:4" x14ac:dyDescent="0.2">
      <c r="A52">
        <v>413780</v>
      </c>
      <c r="B52" t="s">
        <v>3</v>
      </c>
      <c r="C52" t="s">
        <v>11</v>
      </c>
      <c r="D52">
        <v>2479506</v>
      </c>
    </row>
    <row r="53" spans="1:4" x14ac:dyDescent="0.2">
      <c r="A53">
        <v>413780</v>
      </c>
      <c r="B53" t="s">
        <v>2</v>
      </c>
      <c r="C53" t="s">
        <v>11</v>
      </c>
      <c r="D53">
        <v>4608886</v>
      </c>
    </row>
    <row r="54" spans="1:4" x14ac:dyDescent="0.2">
      <c r="A54">
        <v>413780</v>
      </c>
      <c r="B54" t="s">
        <v>1</v>
      </c>
      <c r="C54" t="s">
        <v>11</v>
      </c>
      <c r="D54">
        <v>5680502</v>
      </c>
    </row>
    <row r="55" spans="1:4" x14ac:dyDescent="0.2">
      <c r="A55">
        <v>413780</v>
      </c>
      <c r="B55" t="s">
        <v>0</v>
      </c>
      <c r="C55" t="s">
        <v>11</v>
      </c>
      <c r="D55">
        <v>7356850</v>
      </c>
    </row>
    <row r="56" spans="1:4" x14ac:dyDescent="0.2">
      <c r="A56">
        <v>413780</v>
      </c>
      <c r="B56" t="s">
        <v>8</v>
      </c>
      <c r="C56" t="s">
        <v>11</v>
      </c>
      <c r="D56">
        <v>22917637</v>
      </c>
    </row>
    <row r="57" spans="1:4" x14ac:dyDescent="0.2">
      <c r="A57">
        <v>413780</v>
      </c>
      <c r="B57" t="s">
        <v>7</v>
      </c>
      <c r="C57" t="s">
        <v>32</v>
      </c>
      <c r="D57">
        <v>243807</v>
      </c>
    </row>
    <row r="58" spans="1:4" x14ac:dyDescent="0.2">
      <c r="A58">
        <v>413780</v>
      </c>
      <c r="B58" t="s">
        <v>6</v>
      </c>
      <c r="C58" t="s">
        <v>32</v>
      </c>
      <c r="D58">
        <v>383896</v>
      </c>
    </row>
    <row r="59" spans="1:4" x14ac:dyDescent="0.2">
      <c r="A59">
        <v>413780</v>
      </c>
      <c r="B59" t="s">
        <v>5</v>
      </c>
      <c r="C59" t="s">
        <v>32</v>
      </c>
      <c r="D59">
        <v>513927</v>
      </c>
    </row>
    <row r="60" spans="1:4" x14ac:dyDescent="0.2">
      <c r="A60">
        <v>413780</v>
      </c>
      <c r="B60" t="s">
        <v>4</v>
      </c>
      <c r="C60" t="s">
        <v>32</v>
      </c>
      <c r="D60">
        <v>1677062</v>
      </c>
    </row>
    <row r="61" spans="1:4" x14ac:dyDescent="0.2">
      <c r="A61">
        <v>413780</v>
      </c>
      <c r="B61" t="s">
        <v>3</v>
      </c>
      <c r="C61" t="s">
        <v>32</v>
      </c>
      <c r="D61">
        <v>2549145</v>
      </c>
    </row>
    <row r="62" spans="1:4" x14ac:dyDescent="0.2">
      <c r="A62">
        <v>413780</v>
      </c>
      <c r="B62" t="s">
        <v>2</v>
      </c>
      <c r="C62" t="s">
        <v>32</v>
      </c>
      <c r="D62">
        <v>4687417</v>
      </c>
    </row>
    <row r="63" spans="1:4" x14ac:dyDescent="0.2">
      <c r="A63">
        <v>413780</v>
      </c>
      <c r="B63" t="s">
        <v>1</v>
      </c>
      <c r="C63" t="s">
        <v>32</v>
      </c>
      <c r="D63">
        <v>5787086</v>
      </c>
    </row>
    <row r="64" spans="1:4" x14ac:dyDescent="0.2">
      <c r="A64">
        <v>413780</v>
      </c>
      <c r="B64" t="s">
        <v>0</v>
      </c>
      <c r="C64" t="s">
        <v>32</v>
      </c>
      <c r="D64">
        <v>7465224</v>
      </c>
    </row>
    <row r="65" spans="1:4" x14ac:dyDescent="0.2">
      <c r="A65">
        <v>413780</v>
      </c>
      <c r="B65" t="s">
        <v>8</v>
      </c>
      <c r="C65" t="s">
        <v>32</v>
      </c>
      <c r="D65">
        <v>23307564</v>
      </c>
    </row>
    <row r="70" spans="1:4" x14ac:dyDescent="0.2">
      <c r="A70" s="6" t="s">
        <v>12</v>
      </c>
      <c r="B70" s="6" t="s">
        <v>39</v>
      </c>
      <c r="C70" s="6" t="s">
        <v>40</v>
      </c>
      <c r="D70" s="6" t="s">
        <v>14</v>
      </c>
    </row>
    <row r="71" spans="1:4" x14ac:dyDescent="0.2">
      <c r="A71">
        <v>418434</v>
      </c>
      <c r="B71" t="s">
        <v>7</v>
      </c>
      <c r="C71" t="s">
        <v>9</v>
      </c>
      <c r="D71">
        <v>13913461.181232899</v>
      </c>
    </row>
    <row r="72" spans="1:4" x14ac:dyDescent="0.2">
      <c r="A72">
        <v>418434</v>
      </c>
      <c r="B72" t="s">
        <v>6</v>
      </c>
      <c r="C72" t="s">
        <v>9</v>
      </c>
      <c r="D72">
        <v>22041301.886385601</v>
      </c>
    </row>
    <row r="73" spans="1:4" x14ac:dyDescent="0.2">
      <c r="A73">
        <v>418434</v>
      </c>
      <c r="B73" t="s">
        <v>5</v>
      </c>
      <c r="C73" t="s">
        <v>9</v>
      </c>
      <c r="D73">
        <v>30824763.678641401</v>
      </c>
    </row>
    <row r="74" spans="1:4" x14ac:dyDescent="0.2">
      <c r="A74">
        <v>418434</v>
      </c>
      <c r="B74" t="s">
        <v>4</v>
      </c>
      <c r="C74" t="s">
        <v>9</v>
      </c>
      <c r="D74">
        <v>98626025.019914895</v>
      </c>
    </row>
    <row r="75" spans="1:4" x14ac:dyDescent="0.2">
      <c r="A75">
        <v>418434</v>
      </c>
      <c r="B75" t="s">
        <v>3</v>
      </c>
      <c r="C75" t="s">
        <v>9</v>
      </c>
      <c r="D75">
        <v>140105658.415075</v>
      </c>
    </row>
    <row r="76" spans="1:4" x14ac:dyDescent="0.2">
      <c r="A76">
        <v>418434</v>
      </c>
      <c r="B76" t="s">
        <v>2</v>
      </c>
      <c r="C76" t="s">
        <v>9</v>
      </c>
      <c r="D76">
        <v>268053206.79946801</v>
      </c>
    </row>
    <row r="77" spans="1:4" x14ac:dyDescent="0.2">
      <c r="A77">
        <v>418434</v>
      </c>
      <c r="B77" t="s">
        <v>1</v>
      </c>
      <c r="C77" t="s">
        <v>9</v>
      </c>
      <c r="D77">
        <v>332022117.60265702</v>
      </c>
    </row>
    <row r="78" spans="1:4" x14ac:dyDescent="0.2">
      <c r="A78">
        <v>418434</v>
      </c>
      <c r="B78" t="s">
        <v>0</v>
      </c>
      <c r="C78" t="s">
        <v>9</v>
      </c>
      <c r="D78">
        <v>433771465.41662401</v>
      </c>
    </row>
    <row r="79" spans="1:4" x14ac:dyDescent="0.2">
      <c r="A79">
        <v>418434</v>
      </c>
      <c r="B79" t="s">
        <v>8</v>
      </c>
      <c r="C79" t="s">
        <v>9</v>
      </c>
      <c r="D79">
        <v>1339358000</v>
      </c>
    </row>
    <row r="80" spans="1:4" x14ac:dyDescent="0.2">
      <c r="A80">
        <v>418434</v>
      </c>
      <c r="B80" t="s">
        <v>7</v>
      </c>
      <c r="C80" t="s">
        <v>10</v>
      </c>
      <c r="D80">
        <v>14087248.8075653</v>
      </c>
    </row>
    <row r="81" spans="1:4" x14ac:dyDescent="0.2">
      <c r="A81">
        <v>418434</v>
      </c>
      <c r="B81" t="s">
        <v>6</v>
      </c>
      <c r="C81" t="s">
        <v>10</v>
      </c>
      <c r="D81">
        <v>22465936.109452501</v>
      </c>
    </row>
    <row r="82" spans="1:4" x14ac:dyDescent="0.2">
      <c r="A82">
        <v>418434</v>
      </c>
      <c r="B82" t="s">
        <v>5</v>
      </c>
      <c r="C82" t="s">
        <v>10</v>
      </c>
      <c r="D82">
        <v>30991789.979244702</v>
      </c>
    </row>
    <row r="83" spans="1:4" x14ac:dyDescent="0.2">
      <c r="A83">
        <v>418434</v>
      </c>
      <c r="B83" t="s">
        <v>4</v>
      </c>
      <c r="C83" t="s">
        <v>10</v>
      </c>
      <c r="D83">
        <v>99702232.076373696</v>
      </c>
    </row>
    <row r="84" spans="1:4" x14ac:dyDescent="0.2">
      <c r="A84">
        <v>418434</v>
      </c>
      <c r="B84" t="s">
        <v>3</v>
      </c>
      <c r="C84" t="s">
        <v>10</v>
      </c>
      <c r="D84">
        <v>144780907.63841701</v>
      </c>
    </row>
    <row r="85" spans="1:4" x14ac:dyDescent="0.2">
      <c r="A85">
        <v>418434</v>
      </c>
      <c r="B85" t="s">
        <v>2</v>
      </c>
      <c r="C85" t="s">
        <v>10</v>
      </c>
      <c r="D85">
        <v>273544874.35962701</v>
      </c>
    </row>
    <row r="86" spans="1:4" x14ac:dyDescent="0.2">
      <c r="A86">
        <v>418434</v>
      </c>
      <c r="B86" t="s">
        <v>1</v>
      </c>
      <c r="C86" t="s">
        <v>10</v>
      </c>
      <c r="D86">
        <v>337960667.89225</v>
      </c>
    </row>
    <row r="87" spans="1:4" x14ac:dyDescent="0.2">
      <c r="A87">
        <v>418434</v>
      </c>
      <c r="B87" t="s">
        <v>0</v>
      </c>
      <c r="C87" t="s">
        <v>10</v>
      </c>
      <c r="D87">
        <v>439598343.13706899</v>
      </c>
    </row>
    <row r="88" spans="1:4" x14ac:dyDescent="0.2">
      <c r="A88">
        <v>418434</v>
      </c>
      <c r="B88" t="s">
        <v>8</v>
      </c>
      <c r="C88" t="s">
        <v>10</v>
      </c>
      <c r="D88">
        <v>1363132000</v>
      </c>
    </row>
    <row r="89" spans="1:4" x14ac:dyDescent="0.2">
      <c r="A89">
        <v>418434</v>
      </c>
      <c r="B89" t="s">
        <v>7</v>
      </c>
      <c r="C89" t="s">
        <v>11</v>
      </c>
      <c r="D89">
        <v>14487884.6980603</v>
      </c>
    </row>
    <row r="90" spans="1:4" x14ac:dyDescent="0.2">
      <c r="A90">
        <v>418434</v>
      </c>
      <c r="B90" t="s">
        <v>6</v>
      </c>
      <c r="C90" t="s">
        <v>11</v>
      </c>
      <c r="D90">
        <v>22881320.8867913</v>
      </c>
    </row>
    <row r="91" spans="1:4" x14ac:dyDescent="0.2">
      <c r="A91">
        <v>418434</v>
      </c>
      <c r="B91" t="s">
        <v>5</v>
      </c>
      <c r="C91" t="s">
        <v>11</v>
      </c>
      <c r="D91">
        <v>31027433.6616816</v>
      </c>
    </row>
    <row r="92" spans="1:4" x14ac:dyDescent="0.2">
      <c r="A92">
        <v>418434</v>
      </c>
      <c r="B92" t="s">
        <v>4</v>
      </c>
      <c r="C92" t="s">
        <v>11</v>
      </c>
      <c r="D92">
        <v>100636532.80676401</v>
      </c>
    </row>
    <row r="93" spans="1:4" x14ac:dyDescent="0.2">
      <c r="A93">
        <v>418434</v>
      </c>
      <c r="B93" t="s">
        <v>3</v>
      </c>
      <c r="C93" t="s">
        <v>11</v>
      </c>
      <c r="D93">
        <v>150119923.75967899</v>
      </c>
    </row>
    <row r="94" spans="1:4" x14ac:dyDescent="0.2">
      <c r="A94">
        <v>418434</v>
      </c>
      <c r="B94" t="s">
        <v>2</v>
      </c>
      <c r="C94" t="s">
        <v>11</v>
      </c>
      <c r="D94">
        <v>279041718.36529201</v>
      </c>
    </row>
    <row r="95" spans="1:4" x14ac:dyDescent="0.2">
      <c r="A95">
        <v>418434</v>
      </c>
      <c r="B95" t="s">
        <v>1</v>
      </c>
      <c r="C95" t="s">
        <v>11</v>
      </c>
      <c r="D95">
        <v>343921945.40231198</v>
      </c>
    </row>
    <row r="96" spans="1:4" x14ac:dyDescent="0.2">
      <c r="A96">
        <v>418434</v>
      </c>
      <c r="B96" t="s">
        <v>0</v>
      </c>
      <c r="C96" t="s">
        <v>11</v>
      </c>
      <c r="D96">
        <v>445415240.41942</v>
      </c>
    </row>
    <row r="97" spans="1:4" x14ac:dyDescent="0.2">
      <c r="A97">
        <v>418434</v>
      </c>
      <c r="B97" t="s">
        <v>8</v>
      </c>
      <c r="C97" t="s">
        <v>11</v>
      </c>
      <c r="D97">
        <v>1387532000</v>
      </c>
    </row>
    <row r="98" spans="1:4" x14ac:dyDescent="0.2">
      <c r="A98">
        <v>418434</v>
      </c>
      <c r="B98" t="s">
        <v>7</v>
      </c>
      <c r="C98" t="s">
        <v>32</v>
      </c>
      <c r="D98">
        <v>14738413.031194501</v>
      </c>
    </row>
    <row r="99" spans="1:4" x14ac:dyDescent="0.2">
      <c r="A99">
        <v>418434</v>
      </c>
      <c r="B99" t="s">
        <v>6</v>
      </c>
      <c r="C99" t="s">
        <v>32</v>
      </c>
      <c r="D99">
        <v>23206953.898056399</v>
      </c>
    </row>
    <row r="100" spans="1:4" x14ac:dyDescent="0.2">
      <c r="A100">
        <v>418434</v>
      </c>
      <c r="B100" t="s">
        <v>5</v>
      </c>
      <c r="C100" t="s">
        <v>32</v>
      </c>
      <c r="D100">
        <v>31067477.118715599</v>
      </c>
    </row>
    <row r="101" spans="1:4" x14ac:dyDescent="0.2">
      <c r="A101">
        <v>418434</v>
      </c>
      <c r="B101" t="s">
        <v>4</v>
      </c>
      <c r="C101" t="s">
        <v>32</v>
      </c>
      <c r="D101">
        <v>101380323.103607</v>
      </c>
    </row>
    <row r="102" spans="1:4" x14ac:dyDescent="0.2">
      <c r="A102">
        <v>418434</v>
      </c>
      <c r="B102" t="s">
        <v>3</v>
      </c>
      <c r="C102" t="s">
        <v>32</v>
      </c>
      <c r="D102">
        <v>154098741.57183501</v>
      </c>
    </row>
    <row r="103" spans="1:4" x14ac:dyDescent="0.2">
      <c r="A103">
        <v>418434</v>
      </c>
      <c r="B103" t="s">
        <v>2</v>
      </c>
      <c r="C103" t="s">
        <v>32</v>
      </c>
      <c r="D103">
        <v>283359738.62704003</v>
      </c>
    </row>
    <row r="104" spans="1:4" x14ac:dyDescent="0.2">
      <c r="A104">
        <v>418434</v>
      </c>
      <c r="B104" t="s">
        <v>1</v>
      </c>
      <c r="C104" t="s">
        <v>32</v>
      </c>
      <c r="D104">
        <v>349835992.05536902</v>
      </c>
    </row>
    <row r="105" spans="1:4" x14ac:dyDescent="0.2">
      <c r="A105">
        <v>418434</v>
      </c>
      <c r="B105" t="s">
        <v>0</v>
      </c>
      <c r="C105" t="s">
        <v>32</v>
      </c>
      <c r="D105">
        <v>451281360.59418303</v>
      </c>
    </row>
    <row r="106" spans="1:4" x14ac:dyDescent="0.2">
      <c r="A106">
        <v>418434</v>
      </c>
      <c r="B106" t="s">
        <v>8</v>
      </c>
      <c r="C106" t="s">
        <v>32</v>
      </c>
      <c r="D106">
        <v>1408969000</v>
      </c>
    </row>
    <row r="108" spans="1:4" x14ac:dyDescent="0.2">
      <c r="A108" s="6" t="s">
        <v>12</v>
      </c>
      <c r="B108" s="6" t="s">
        <v>39</v>
      </c>
      <c r="C108" s="6" t="s">
        <v>40</v>
      </c>
      <c r="D108" s="6" t="s">
        <v>14</v>
      </c>
    </row>
    <row r="109" spans="1:4" x14ac:dyDescent="0.2">
      <c r="A109">
        <v>418435</v>
      </c>
      <c r="B109" t="s">
        <v>1</v>
      </c>
      <c r="C109" t="s">
        <v>9</v>
      </c>
      <c r="D109">
        <v>0</v>
      </c>
    </row>
    <row r="110" spans="1:4" x14ac:dyDescent="0.2">
      <c r="A110">
        <v>418435</v>
      </c>
      <c r="B110" t="s">
        <v>7</v>
      </c>
      <c r="C110" t="s">
        <v>9</v>
      </c>
      <c r="D110">
        <v>4663000</v>
      </c>
    </row>
    <row r="111" spans="1:4" x14ac:dyDescent="0.2">
      <c r="A111">
        <v>418435</v>
      </c>
      <c r="B111" t="s">
        <v>5</v>
      </c>
      <c r="C111" t="s">
        <v>9</v>
      </c>
      <c r="D111">
        <v>6339000</v>
      </c>
    </row>
    <row r="112" spans="1:4" x14ac:dyDescent="0.2">
      <c r="A112">
        <v>418435</v>
      </c>
      <c r="B112" t="s">
        <v>6</v>
      </c>
      <c r="C112" t="s">
        <v>9</v>
      </c>
      <c r="D112">
        <v>7331000</v>
      </c>
    </row>
    <row r="113" spans="1:4" x14ac:dyDescent="0.2">
      <c r="A113">
        <v>418435</v>
      </c>
      <c r="B113" t="s">
        <v>4</v>
      </c>
      <c r="C113" t="s">
        <v>9</v>
      </c>
      <c r="D113">
        <v>32481000</v>
      </c>
    </row>
    <row r="114" spans="1:4" x14ac:dyDescent="0.2">
      <c r="A114">
        <v>418435</v>
      </c>
      <c r="B114" t="s">
        <v>3</v>
      </c>
      <c r="C114" t="s">
        <v>9</v>
      </c>
      <c r="D114">
        <v>43692000</v>
      </c>
    </row>
    <row r="115" spans="1:4" x14ac:dyDescent="0.2">
      <c r="A115">
        <v>418435</v>
      </c>
      <c r="B115" t="s">
        <v>2</v>
      </c>
      <c r="C115" t="s">
        <v>9</v>
      </c>
      <c r="D115">
        <v>85881000</v>
      </c>
    </row>
    <row r="116" spans="1:4" x14ac:dyDescent="0.2">
      <c r="A116">
        <v>418435</v>
      </c>
      <c r="B116" t="s">
        <v>0</v>
      </c>
      <c r="C116" t="s">
        <v>9</v>
      </c>
      <c r="D116">
        <v>139037000</v>
      </c>
    </row>
    <row r="117" spans="1:4" x14ac:dyDescent="0.2">
      <c r="A117">
        <v>418435</v>
      </c>
      <c r="B117" t="s">
        <v>8</v>
      </c>
      <c r="C117" t="s">
        <v>9</v>
      </c>
      <c r="D117">
        <v>319424000</v>
      </c>
    </row>
    <row r="118" spans="1:4" x14ac:dyDescent="0.2">
      <c r="A118">
        <v>418435</v>
      </c>
      <c r="B118" t="s">
        <v>1</v>
      </c>
      <c r="C118" t="s">
        <v>10</v>
      </c>
      <c r="D118">
        <v>0</v>
      </c>
    </row>
    <row r="119" spans="1:4" x14ac:dyDescent="0.2">
      <c r="A119">
        <v>418435</v>
      </c>
      <c r="B119" t="s">
        <v>7</v>
      </c>
      <c r="C119" t="s">
        <v>10</v>
      </c>
      <c r="D119">
        <v>5331000</v>
      </c>
    </row>
    <row r="120" spans="1:4" x14ac:dyDescent="0.2">
      <c r="A120">
        <v>418435</v>
      </c>
      <c r="B120" t="s">
        <v>6</v>
      </c>
      <c r="C120" t="s">
        <v>10</v>
      </c>
      <c r="D120">
        <v>8528000</v>
      </c>
    </row>
    <row r="121" spans="1:4" x14ac:dyDescent="0.2">
      <c r="A121">
        <v>418435</v>
      </c>
      <c r="B121" t="s">
        <v>5</v>
      </c>
      <c r="C121" t="s">
        <v>10</v>
      </c>
      <c r="D121">
        <v>14938000</v>
      </c>
    </row>
    <row r="122" spans="1:4" x14ac:dyDescent="0.2">
      <c r="A122">
        <v>418435</v>
      </c>
      <c r="B122" t="s">
        <v>4</v>
      </c>
      <c r="C122" t="s">
        <v>10</v>
      </c>
      <c r="D122">
        <v>36968000</v>
      </c>
    </row>
    <row r="123" spans="1:4" x14ac:dyDescent="0.2">
      <c r="A123">
        <v>418435</v>
      </c>
      <c r="B123" t="s">
        <v>3</v>
      </c>
      <c r="C123" t="s">
        <v>10</v>
      </c>
      <c r="D123">
        <v>50256000</v>
      </c>
    </row>
    <row r="124" spans="1:4" x14ac:dyDescent="0.2">
      <c r="A124">
        <v>418435</v>
      </c>
      <c r="B124" t="s">
        <v>2</v>
      </c>
      <c r="C124" t="s">
        <v>10</v>
      </c>
      <c r="D124">
        <v>98688000</v>
      </c>
    </row>
    <row r="125" spans="1:4" x14ac:dyDescent="0.2">
      <c r="A125">
        <v>418435</v>
      </c>
      <c r="B125" t="s">
        <v>0</v>
      </c>
      <c r="C125" t="s">
        <v>10</v>
      </c>
      <c r="D125">
        <v>161154000</v>
      </c>
    </row>
    <row r="126" spans="1:4" x14ac:dyDescent="0.2">
      <c r="A126">
        <v>418435</v>
      </c>
      <c r="B126" t="s">
        <v>8</v>
      </c>
      <c r="C126" t="s">
        <v>10</v>
      </c>
      <c r="D126">
        <v>375863000</v>
      </c>
    </row>
    <row r="127" spans="1:4" x14ac:dyDescent="0.2">
      <c r="A127">
        <v>418435</v>
      </c>
      <c r="B127" t="s">
        <v>6</v>
      </c>
      <c r="C127" t="s">
        <v>11</v>
      </c>
      <c r="D127">
        <v>0</v>
      </c>
    </row>
    <row r="128" spans="1:4" x14ac:dyDescent="0.2">
      <c r="A128">
        <v>418435</v>
      </c>
      <c r="B128" t="s">
        <v>0</v>
      </c>
      <c r="C128" t="s">
        <v>11</v>
      </c>
      <c r="D128">
        <v>0</v>
      </c>
    </row>
    <row r="129" spans="1:4" x14ac:dyDescent="0.2">
      <c r="A129">
        <v>418435</v>
      </c>
      <c r="B129" t="s">
        <v>7</v>
      </c>
      <c r="C129" t="s">
        <v>11</v>
      </c>
      <c r="D129">
        <v>0</v>
      </c>
    </row>
    <row r="130" spans="1:4" x14ac:dyDescent="0.2">
      <c r="A130">
        <v>418435</v>
      </c>
      <c r="B130" t="s">
        <v>2</v>
      </c>
      <c r="C130" t="s">
        <v>11</v>
      </c>
      <c r="D130">
        <v>0</v>
      </c>
    </row>
    <row r="131" spans="1:4" x14ac:dyDescent="0.2">
      <c r="A131">
        <v>418435</v>
      </c>
      <c r="B131" t="s">
        <v>4</v>
      </c>
      <c r="C131" t="s">
        <v>11</v>
      </c>
      <c r="D131">
        <v>0</v>
      </c>
    </row>
    <row r="132" spans="1:4" x14ac:dyDescent="0.2">
      <c r="A132">
        <v>418435</v>
      </c>
      <c r="B132" t="s">
        <v>5</v>
      </c>
      <c r="C132" t="s">
        <v>11</v>
      </c>
      <c r="D132">
        <v>0</v>
      </c>
    </row>
    <row r="133" spans="1:4" x14ac:dyDescent="0.2">
      <c r="A133">
        <v>418435</v>
      </c>
      <c r="B133" t="s">
        <v>8</v>
      </c>
      <c r="C133" t="s">
        <v>11</v>
      </c>
      <c r="D133">
        <v>0</v>
      </c>
    </row>
    <row r="134" spans="1:4" x14ac:dyDescent="0.2">
      <c r="A134">
        <v>418435</v>
      </c>
      <c r="B134" t="s">
        <v>1</v>
      </c>
      <c r="C134" t="s">
        <v>11</v>
      </c>
      <c r="D134">
        <v>0</v>
      </c>
    </row>
    <row r="135" spans="1:4" x14ac:dyDescent="0.2">
      <c r="A135">
        <v>418435</v>
      </c>
      <c r="B135" t="s">
        <v>3</v>
      </c>
      <c r="C135" t="s">
        <v>11</v>
      </c>
      <c r="D135">
        <v>0</v>
      </c>
    </row>
    <row r="136" spans="1:4" x14ac:dyDescent="0.2">
      <c r="A136">
        <v>418435</v>
      </c>
      <c r="B136" t="s">
        <v>6</v>
      </c>
      <c r="C136" t="s">
        <v>32</v>
      </c>
      <c r="D136">
        <v>0</v>
      </c>
    </row>
    <row r="137" spans="1:4" x14ac:dyDescent="0.2">
      <c r="A137">
        <v>418435</v>
      </c>
      <c r="B137" t="s">
        <v>0</v>
      </c>
      <c r="C137" t="s">
        <v>32</v>
      </c>
      <c r="D137">
        <v>0</v>
      </c>
    </row>
    <row r="138" spans="1:4" x14ac:dyDescent="0.2">
      <c r="A138">
        <v>418435</v>
      </c>
      <c r="B138" t="s">
        <v>7</v>
      </c>
      <c r="C138" t="s">
        <v>32</v>
      </c>
      <c r="D138">
        <v>0</v>
      </c>
    </row>
    <row r="139" spans="1:4" x14ac:dyDescent="0.2">
      <c r="A139">
        <v>418435</v>
      </c>
      <c r="B139" t="s">
        <v>2</v>
      </c>
      <c r="C139" t="s">
        <v>32</v>
      </c>
      <c r="D139">
        <v>0</v>
      </c>
    </row>
    <row r="140" spans="1:4" x14ac:dyDescent="0.2">
      <c r="A140">
        <v>418435</v>
      </c>
      <c r="B140" t="s">
        <v>4</v>
      </c>
      <c r="C140" t="s">
        <v>32</v>
      </c>
      <c r="D140">
        <v>0</v>
      </c>
    </row>
    <row r="141" spans="1:4" x14ac:dyDescent="0.2">
      <c r="A141">
        <v>418435</v>
      </c>
      <c r="B141" t="s">
        <v>5</v>
      </c>
      <c r="C141" t="s">
        <v>32</v>
      </c>
      <c r="D141">
        <v>0</v>
      </c>
    </row>
    <row r="142" spans="1:4" x14ac:dyDescent="0.2">
      <c r="A142">
        <v>418435</v>
      </c>
      <c r="B142" t="s">
        <v>8</v>
      </c>
      <c r="C142" t="s">
        <v>32</v>
      </c>
      <c r="D142">
        <v>0</v>
      </c>
    </row>
    <row r="143" spans="1:4" x14ac:dyDescent="0.2">
      <c r="A143">
        <v>418435</v>
      </c>
      <c r="B143" t="s">
        <v>1</v>
      </c>
      <c r="C143" t="s">
        <v>32</v>
      </c>
      <c r="D143">
        <v>0</v>
      </c>
    </row>
    <row r="144" spans="1:4" x14ac:dyDescent="0.2">
      <c r="A144">
        <v>418435</v>
      </c>
      <c r="B144" t="s">
        <v>3</v>
      </c>
      <c r="C144" t="s">
        <v>32</v>
      </c>
      <c r="D144">
        <v>0</v>
      </c>
    </row>
    <row r="146" spans="1:4" x14ac:dyDescent="0.2">
      <c r="A146" s="6" t="s">
        <v>12</v>
      </c>
      <c r="B146" s="6" t="s">
        <v>39</v>
      </c>
      <c r="C146" s="6" t="s">
        <v>40</v>
      </c>
      <c r="D146" s="6" t="s">
        <v>14</v>
      </c>
    </row>
    <row r="147" spans="1:4" x14ac:dyDescent="0.2">
      <c r="A147">
        <v>418436</v>
      </c>
      <c r="B147" t="s">
        <v>7</v>
      </c>
      <c r="C147" t="s">
        <v>9</v>
      </c>
      <c r="D147">
        <v>20000</v>
      </c>
    </row>
    <row r="148" spans="1:4" x14ac:dyDescent="0.2">
      <c r="A148">
        <v>418436</v>
      </c>
      <c r="B148" t="s">
        <v>6</v>
      </c>
      <c r="C148" t="s">
        <v>9</v>
      </c>
      <c r="D148">
        <v>275000</v>
      </c>
    </row>
    <row r="149" spans="1:4" x14ac:dyDescent="0.2">
      <c r="A149">
        <v>418436</v>
      </c>
      <c r="B149" t="s">
        <v>1</v>
      </c>
      <c r="C149" t="s">
        <v>9</v>
      </c>
      <c r="D149">
        <v>900000</v>
      </c>
    </row>
    <row r="150" spans="1:4" x14ac:dyDescent="0.2">
      <c r="A150">
        <v>418436</v>
      </c>
      <c r="B150" t="s">
        <v>2</v>
      </c>
      <c r="C150" t="s">
        <v>9</v>
      </c>
      <c r="D150">
        <v>3038000</v>
      </c>
    </row>
    <row r="151" spans="1:4" x14ac:dyDescent="0.2">
      <c r="A151">
        <v>418436</v>
      </c>
      <c r="B151" t="s">
        <v>3</v>
      </c>
      <c r="C151" t="s">
        <v>9</v>
      </c>
      <c r="D151">
        <v>3480000</v>
      </c>
    </row>
    <row r="152" spans="1:4" x14ac:dyDescent="0.2">
      <c r="A152">
        <v>418436</v>
      </c>
      <c r="B152" t="s">
        <v>4</v>
      </c>
      <c r="C152" t="s">
        <v>9</v>
      </c>
      <c r="D152">
        <v>3493000</v>
      </c>
    </row>
    <row r="153" spans="1:4" x14ac:dyDescent="0.2">
      <c r="A153">
        <v>418436</v>
      </c>
      <c r="B153" t="s">
        <v>0</v>
      </c>
      <c r="C153" t="s">
        <v>9</v>
      </c>
      <c r="D153">
        <v>4317000</v>
      </c>
    </row>
    <row r="154" spans="1:4" x14ac:dyDescent="0.2">
      <c r="A154">
        <v>418436</v>
      </c>
      <c r="B154" t="s">
        <v>5</v>
      </c>
      <c r="C154" t="s">
        <v>9</v>
      </c>
      <c r="D154">
        <v>4360000</v>
      </c>
    </row>
    <row r="155" spans="1:4" x14ac:dyDescent="0.2">
      <c r="A155">
        <v>418436</v>
      </c>
      <c r="B155" t="s">
        <v>8</v>
      </c>
      <c r="C155" t="s">
        <v>9</v>
      </c>
      <c r="D155">
        <v>19883000</v>
      </c>
    </row>
    <row r="156" spans="1:4" x14ac:dyDescent="0.2">
      <c r="A156">
        <v>418436</v>
      </c>
      <c r="B156" t="s">
        <v>6</v>
      </c>
      <c r="C156" t="s">
        <v>10</v>
      </c>
      <c r="D156">
        <v>0</v>
      </c>
    </row>
    <row r="157" spans="1:4" x14ac:dyDescent="0.2">
      <c r="A157">
        <v>418436</v>
      </c>
      <c r="B157" t="s">
        <v>0</v>
      </c>
      <c r="C157" t="s">
        <v>10</v>
      </c>
      <c r="D157">
        <v>0</v>
      </c>
    </row>
    <row r="158" spans="1:4" x14ac:dyDescent="0.2">
      <c r="A158">
        <v>418436</v>
      </c>
      <c r="B158" t="s">
        <v>7</v>
      </c>
      <c r="C158" t="s">
        <v>10</v>
      </c>
      <c r="D158">
        <v>0</v>
      </c>
    </row>
    <row r="159" spans="1:4" x14ac:dyDescent="0.2">
      <c r="A159">
        <v>418436</v>
      </c>
      <c r="B159" t="s">
        <v>2</v>
      </c>
      <c r="C159" t="s">
        <v>10</v>
      </c>
      <c r="D159">
        <v>0</v>
      </c>
    </row>
    <row r="160" spans="1:4" x14ac:dyDescent="0.2">
      <c r="A160">
        <v>418436</v>
      </c>
      <c r="B160" t="s">
        <v>4</v>
      </c>
      <c r="C160" t="s">
        <v>10</v>
      </c>
      <c r="D160">
        <v>0</v>
      </c>
    </row>
    <row r="161" spans="1:4" x14ac:dyDescent="0.2">
      <c r="A161">
        <v>418436</v>
      </c>
      <c r="B161" t="s">
        <v>5</v>
      </c>
      <c r="C161" t="s">
        <v>10</v>
      </c>
      <c r="D161">
        <v>0</v>
      </c>
    </row>
    <row r="162" spans="1:4" x14ac:dyDescent="0.2">
      <c r="A162">
        <v>418436</v>
      </c>
      <c r="B162" t="s">
        <v>8</v>
      </c>
      <c r="C162" t="s">
        <v>10</v>
      </c>
      <c r="D162">
        <v>0</v>
      </c>
    </row>
    <row r="163" spans="1:4" x14ac:dyDescent="0.2">
      <c r="A163">
        <v>418436</v>
      </c>
      <c r="B163" t="s">
        <v>1</v>
      </c>
      <c r="C163" t="s">
        <v>10</v>
      </c>
      <c r="D163">
        <v>0</v>
      </c>
    </row>
    <row r="164" spans="1:4" x14ac:dyDescent="0.2">
      <c r="A164">
        <v>418436</v>
      </c>
      <c r="B164" t="s">
        <v>3</v>
      </c>
      <c r="C164" t="s">
        <v>10</v>
      </c>
      <c r="D164">
        <v>0</v>
      </c>
    </row>
    <row r="165" spans="1:4" x14ac:dyDescent="0.2">
      <c r="A165">
        <v>418436</v>
      </c>
      <c r="B165" t="s">
        <v>6</v>
      </c>
      <c r="C165" t="s">
        <v>11</v>
      </c>
      <c r="D165">
        <v>0</v>
      </c>
    </row>
    <row r="166" spans="1:4" x14ac:dyDescent="0.2">
      <c r="A166">
        <v>418436</v>
      </c>
      <c r="B166" t="s">
        <v>0</v>
      </c>
      <c r="C166" t="s">
        <v>11</v>
      </c>
      <c r="D166">
        <v>0</v>
      </c>
    </row>
    <row r="167" spans="1:4" x14ac:dyDescent="0.2">
      <c r="A167">
        <v>418436</v>
      </c>
      <c r="B167" t="s">
        <v>7</v>
      </c>
      <c r="C167" t="s">
        <v>11</v>
      </c>
      <c r="D167">
        <v>0</v>
      </c>
    </row>
    <row r="168" spans="1:4" x14ac:dyDescent="0.2">
      <c r="A168">
        <v>418436</v>
      </c>
      <c r="B168" t="s">
        <v>2</v>
      </c>
      <c r="C168" t="s">
        <v>11</v>
      </c>
      <c r="D168">
        <v>0</v>
      </c>
    </row>
    <row r="169" spans="1:4" x14ac:dyDescent="0.2">
      <c r="A169">
        <v>418436</v>
      </c>
      <c r="B169" t="s">
        <v>4</v>
      </c>
      <c r="C169" t="s">
        <v>11</v>
      </c>
      <c r="D169">
        <v>0</v>
      </c>
    </row>
    <row r="170" spans="1:4" x14ac:dyDescent="0.2">
      <c r="A170">
        <v>418436</v>
      </c>
      <c r="B170" t="s">
        <v>5</v>
      </c>
      <c r="C170" t="s">
        <v>11</v>
      </c>
      <c r="D170">
        <v>0</v>
      </c>
    </row>
    <row r="171" spans="1:4" x14ac:dyDescent="0.2">
      <c r="A171">
        <v>418436</v>
      </c>
      <c r="B171" t="s">
        <v>8</v>
      </c>
      <c r="C171" t="s">
        <v>11</v>
      </c>
      <c r="D171">
        <v>0</v>
      </c>
    </row>
    <row r="172" spans="1:4" x14ac:dyDescent="0.2">
      <c r="A172">
        <v>418436</v>
      </c>
      <c r="B172" t="s">
        <v>1</v>
      </c>
      <c r="C172" t="s">
        <v>11</v>
      </c>
      <c r="D172">
        <v>0</v>
      </c>
    </row>
    <row r="173" spans="1:4" x14ac:dyDescent="0.2">
      <c r="A173">
        <v>418436</v>
      </c>
      <c r="B173" t="s">
        <v>3</v>
      </c>
      <c r="C173" t="s">
        <v>11</v>
      </c>
      <c r="D173">
        <v>0</v>
      </c>
    </row>
    <row r="174" spans="1:4" x14ac:dyDescent="0.2">
      <c r="A174">
        <v>418436</v>
      </c>
      <c r="B174" t="s">
        <v>6</v>
      </c>
      <c r="C174" t="s">
        <v>32</v>
      </c>
      <c r="D174">
        <v>0</v>
      </c>
    </row>
    <row r="175" spans="1:4" x14ac:dyDescent="0.2">
      <c r="A175">
        <v>418436</v>
      </c>
      <c r="B175" t="s">
        <v>0</v>
      </c>
      <c r="C175" t="s">
        <v>32</v>
      </c>
      <c r="D175">
        <v>0</v>
      </c>
    </row>
    <row r="176" spans="1:4" x14ac:dyDescent="0.2">
      <c r="A176">
        <v>418436</v>
      </c>
      <c r="B176" t="s">
        <v>7</v>
      </c>
      <c r="C176" t="s">
        <v>32</v>
      </c>
      <c r="D176">
        <v>0</v>
      </c>
    </row>
    <row r="177" spans="1:4" x14ac:dyDescent="0.2">
      <c r="A177">
        <v>418436</v>
      </c>
      <c r="B177" t="s">
        <v>2</v>
      </c>
      <c r="C177" t="s">
        <v>32</v>
      </c>
      <c r="D177">
        <v>0</v>
      </c>
    </row>
    <row r="178" spans="1:4" x14ac:dyDescent="0.2">
      <c r="A178">
        <v>418436</v>
      </c>
      <c r="B178" t="s">
        <v>4</v>
      </c>
      <c r="C178" t="s">
        <v>32</v>
      </c>
      <c r="D178">
        <v>0</v>
      </c>
    </row>
    <row r="179" spans="1:4" x14ac:dyDescent="0.2">
      <c r="A179">
        <v>418436</v>
      </c>
      <c r="B179" t="s">
        <v>5</v>
      </c>
      <c r="C179" t="s">
        <v>32</v>
      </c>
      <c r="D179">
        <v>0</v>
      </c>
    </row>
    <row r="180" spans="1:4" x14ac:dyDescent="0.2">
      <c r="A180">
        <v>418436</v>
      </c>
      <c r="B180" t="s">
        <v>8</v>
      </c>
      <c r="C180" t="s">
        <v>32</v>
      </c>
      <c r="D180">
        <v>0</v>
      </c>
    </row>
    <row r="181" spans="1:4" x14ac:dyDescent="0.2">
      <c r="A181">
        <v>418436</v>
      </c>
      <c r="B181" t="s">
        <v>1</v>
      </c>
      <c r="C181" t="s">
        <v>32</v>
      </c>
      <c r="D181">
        <v>0</v>
      </c>
    </row>
    <row r="182" spans="1:4" x14ac:dyDescent="0.2">
      <c r="A182">
        <v>418436</v>
      </c>
      <c r="B182" t="s">
        <v>3</v>
      </c>
      <c r="C182" t="s">
        <v>32</v>
      </c>
      <c r="D182">
        <v>0</v>
      </c>
    </row>
    <row r="184" spans="1:4" x14ac:dyDescent="0.2">
      <c r="A184" s="6" t="s">
        <v>12</v>
      </c>
      <c r="B184" s="6" t="s">
        <v>39</v>
      </c>
      <c r="C184" s="6" t="s">
        <v>40</v>
      </c>
      <c r="D184" s="6" t="s">
        <v>14</v>
      </c>
    </row>
    <row r="185" spans="1:4" x14ac:dyDescent="0.2">
      <c r="A185">
        <v>418437</v>
      </c>
      <c r="B185" t="s">
        <v>7</v>
      </c>
      <c r="C185" t="s">
        <v>9</v>
      </c>
      <c r="D185">
        <v>672000</v>
      </c>
    </row>
    <row r="186" spans="1:4" x14ac:dyDescent="0.2">
      <c r="A186">
        <v>418437</v>
      </c>
      <c r="B186" t="s">
        <v>6</v>
      </c>
      <c r="C186" t="s">
        <v>9</v>
      </c>
      <c r="D186">
        <v>1095000</v>
      </c>
    </row>
    <row r="187" spans="1:4" x14ac:dyDescent="0.2">
      <c r="A187">
        <v>418437</v>
      </c>
      <c r="B187" t="s">
        <v>5</v>
      </c>
      <c r="C187" t="s">
        <v>9</v>
      </c>
      <c r="D187">
        <v>1697000</v>
      </c>
    </row>
    <row r="188" spans="1:4" x14ac:dyDescent="0.2">
      <c r="A188">
        <v>418437</v>
      </c>
      <c r="B188" t="s">
        <v>4</v>
      </c>
      <c r="C188" t="s">
        <v>9</v>
      </c>
      <c r="D188">
        <v>4682000</v>
      </c>
    </row>
    <row r="189" spans="1:4" x14ac:dyDescent="0.2">
      <c r="A189">
        <v>418437</v>
      </c>
      <c r="B189" t="s">
        <v>3</v>
      </c>
      <c r="C189" t="s">
        <v>9</v>
      </c>
      <c r="D189">
        <v>6311000</v>
      </c>
    </row>
    <row r="190" spans="1:4" x14ac:dyDescent="0.2">
      <c r="A190">
        <v>418437</v>
      </c>
      <c r="B190" t="s">
        <v>2</v>
      </c>
      <c r="C190" t="s">
        <v>9</v>
      </c>
      <c r="D190">
        <v>13586000</v>
      </c>
    </row>
    <row r="191" spans="1:4" x14ac:dyDescent="0.2">
      <c r="A191">
        <v>418437</v>
      </c>
      <c r="B191" t="s">
        <v>1</v>
      </c>
      <c r="C191" t="s">
        <v>9</v>
      </c>
      <c r="D191">
        <v>14781000</v>
      </c>
    </row>
    <row r="192" spans="1:4" x14ac:dyDescent="0.2">
      <c r="A192">
        <v>418437</v>
      </c>
      <c r="B192" t="s">
        <v>0</v>
      </c>
      <c r="C192" t="s">
        <v>9</v>
      </c>
      <c r="D192">
        <v>20122000</v>
      </c>
    </row>
    <row r="193" spans="1:4" x14ac:dyDescent="0.2">
      <c r="A193">
        <v>418437</v>
      </c>
      <c r="B193" t="s">
        <v>8</v>
      </c>
      <c r="C193" t="s">
        <v>9</v>
      </c>
      <c r="D193">
        <v>62946000</v>
      </c>
    </row>
    <row r="194" spans="1:4" x14ac:dyDescent="0.2">
      <c r="A194">
        <v>418437</v>
      </c>
      <c r="B194" t="s">
        <v>7</v>
      </c>
      <c r="C194" t="s">
        <v>10</v>
      </c>
      <c r="D194">
        <v>1344000</v>
      </c>
    </row>
    <row r="195" spans="1:4" x14ac:dyDescent="0.2">
      <c r="A195">
        <v>418437</v>
      </c>
      <c r="B195" t="s">
        <v>6</v>
      </c>
      <c r="C195" t="s">
        <v>10</v>
      </c>
      <c r="D195">
        <v>2189000</v>
      </c>
    </row>
    <row r="196" spans="1:4" x14ac:dyDescent="0.2">
      <c r="A196">
        <v>418437</v>
      </c>
      <c r="B196" t="s">
        <v>5</v>
      </c>
      <c r="C196" t="s">
        <v>10</v>
      </c>
      <c r="D196">
        <v>3394000</v>
      </c>
    </row>
    <row r="197" spans="1:4" x14ac:dyDescent="0.2">
      <c r="A197">
        <v>418437</v>
      </c>
      <c r="B197" t="s">
        <v>4</v>
      </c>
      <c r="C197" t="s">
        <v>10</v>
      </c>
      <c r="D197">
        <v>9364000</v>
      </c>
    </row>
    <row r="198" spans="1:4" x14ac:dyDescent="0.2">
      <c r="A198">
        <v>418437</v>
      </c>
      <c r="B198" t="s">
        <v>3</v>
      </c>
      <c r="C198" t="s">
        <v>10</v>
      </c>
      <c r="D198">
        <v>12731000</v>
      </c>
    </row>
    <row r="199" spans="1:4" x14ac:dyDescent="0.2">
      <c r="A199">
        <v>418437</v>
      </c>
      <c r="B199" t="s">
        <v>2</v>
      </c>
      <c r="C199" t="s">
        <v>10</v>
      </c>
      <c r="D199">
        <v>27171000</v>
      </c>
    </row>
    <row r="200" spans="1:4" x14ac:dyDescent="0.2">
      <c r="A200">
        <v>418437</v>
      </c>
      <c r="B200" t="s">
        <v>1</v>
      </c>
      <c r="C200" t="s">
        <v>10</v>
      </c>
      <c r="D200">
        <v>29562000</v>
      </c>
    </row>
    <row r="201" spans="1:4" x14ac:dyDescent="0.2">
      <c r="A201">
        <v>418437</v>
      </c>
      <c r="B201" t="s">
        <v>0</v>
      </c>
      <c r="C201" t="s">
        <v>10</v>
      </c>
      <c r="D201">
        <v>40245000</v>
      </c>
    </row>
    <row r="202" spans="1:4" x14ac:dyDescent="0.2">
      <c r="A202">
        <v>418437</v>
      </c>
      <c r="B202" t="s">
        <v>8</v>
      </c>
      <c r="C202" t="s">
        <v>10</v>
      </c>
      <c r="D202">
        <v>126000000</v>
      </c>
    </row>
    <row r="203" spans="1:4" x14ac:dyDescent="0.2">
      <c r="A203">
        <v>418437</v>
      </c>
      <c r="B203" t="s">
        <v>7</v>
      </c>
      <c r="C203" t="s">
        <v>11</v>
      </c>
      <c r="D203">
        <v>1344000</v>
      </c>
    </row>
    <row r="204" spans="1:4" x14ac:dyDescent="0.2">
      <c r="A204">
        <v>418437</v>
      </c>
      <c r="B204" t="s">
        <v>6</v>
      </c>
      <c r="C204" t="s">
        <v>11</v>
      </c>
      <c r="D204">
        <v>2189000</v>
      </c>
    </row>
    <row r="205" spans="1:4" x14ac:dyDescent="0.2">
      <c r="A205">
        <v>418437</v>
      </c>
      <c r="B205" t="s">
        <v>5</v>
      </c>
      <c r="C205" t="s">
        <v>11</v>
      </c>
      <c r="D205">
        <v>3394000</v>
      </c>
    </row>
    <row r="206" spans="1:4" x14ac:dyDescent="0.2">
      <c r="A206">
        <v>418437</v>
      </c>
      <c r="B206" t="s">
        <v>4</v>
      </c>
      <c r="C206" t="s">
        <v>11</v>
      </c>
      <c r="D206">
        <v>9364000</v>
      </c>
    </row>
    <row r="207" spans="1:4" x14ac:dyDescent="0.2">
      <c r="A207">
        <v>418437</v>
      </c>
      <c r="B207" t="s">
        <v>3</v>
      </c>
      <c r="C207" t="s">
        <v>11</v>
      </c>
      <c r="D207">
        <v>12731000</v>
      </c>
    </row>
    <row r="208" spans="1:4" x14ac:dyDescent="0.2">
      <c r="A208">
        <v>418437</v>
      </c>
      <c r="B208" t="s">
        <v>2</v>
      </c>
      <c r="C208" t="s">
        <v>11</v>
      </c>
      <c r="D208">
        <v>27171000</v>
      </c>
    </row>
    <row r="209" spans="1:4" x14ac:dyDescent="0.2">
      <c r="A209">
        <v>418437</v>
      </c>
      <c r="B209" t="s">
        <v>1</v>
      </c>
      <c r="C209" t="s">
        <v>11</v>
      </c>
      <c r="D209">
        <v>29562000</v>
      </c>
    </row>
    <row r="210" spans="1:4" x14ac:dyDescent="0.2">
      <c r="A210">
        <v>418437</v>
      </c>
      <c r="B210" t="s">
        <v>0</v>
      </c>
      <c r="C210" t="s">
        <v>11</v>
      </c>
      <c r="D210">
        <v>40246000</v>
      </c>
    </row>
    <row r="211" spans="1:4" x14ac:dyDescent="0.2">
      <c r="A211">
        <v>418437</v>
      </c>
      <c r="B211" t="s">
        <v>8</v>
      </c>
      <c r="C211" t="s">
        <v>11</v>
      </c>
      <c r="D211">
        <v>126001000</v>
      </c>
    </row>
    <row r="212" spans="1:4" x14ac:dyDescent="0.2">
      <c r="A212">
        <v>418437</v>
      </c>
      <c r="B212" t="s">
        <v>6</v>
      </c>
      <c r="C212" t="s">
        <v>32</v>
      </c>
      <c r="D212">
        <v>0</v>
      </c>
    </row>
    <row r="213" spans="1:4" x14ac:dyDescent="0.2">
      <c r="A213">
        <v>418437</v>
      </c>
      <c r="B213" t="s">
        <v>0</v>
      </c>
      <c r="C213" t="s">
        <v>32</v>
      </c>
      <c r="D213">
        <v>0</v>
      </c>
    </row>
    <row r="214" spans="1:4" x14ac:dyDescent="0.2">
      <c r="A214">
        <v>418437</v>
      </c>
      <c r="B214" t="s">
        <v>7</v>
      </c>
      <c r="C214" t="s">
        <v>32</v>
      </c>
      <c r="D214">
        <v>0</v>
      </c>
    </row>
    <row r="215" spans="1:4" x14ac:dyDescent="0.2">
      <c r="A215">
        <v>418437</v>
      </c>
      <c r="B215" t="s">
        <v>2</v>
      </c>
      <c r="C215" t="s">
        <v>32</v>
      </c>
      <c r="D215">
        <v>0</v>
      </c>
    </row>
    <row r="216" spans="1:4" x14ac:dyDescent="0.2">
      <c r="A216">
        <v>418437</v>
      </c>
      <c r="B216" t="s">
        <v>4</v>
      </c>
      <c r="C216" t="s">
        <v>32</v>
      </c>
      <c r="D216">
        <v>0</v>
      </c>
    </row>
    <row r="217" spans="1:4" x14ac:dyDescent="0.2">
      <c r="A217">
        <v>418437</v>
      </c>
      <c r="B217" t="s">
        <v>5</v>
      </c>
      <c r="C217" t="s">
        <v>32</v>
      </c>
      <c r="D217">
        <v>0</v>
      </c>
    </row>
    <row r="218" spans="1:4" x14ac:dyDescent="0.2">
      <c r="A218">
        <v>418437</v>
      </c>
      <c r="B218" t="s">
        <v>8</v>
      </c>
      <c r="C218" t="s">
        <v>32</v>
      </c>
      <c r="D218">
        <v>0</v>
      </c>
    </row>
    <row r="219" spans="1:4" x14ac:dyDescent="0.2">
      <c r="A219">
        <v>418437</v>
      </c>
      <c r="B219" t="s">
        <v>1</v>
      </c>
      <c r="C219" t="s">
        <v>32</v>
      </c>
      <c r="D219">
        <v>0</v>
      </c>
    </row>
    <row r="220" spans="1:4" x14ac:dyDescent="0.2">
      <c r="A220">
        <v>418437</v>
      </c>
      <c r="B220" t="s">
        <v>3</v>
      </c>
      <c r="C220" t="s">
        <v>32</v>
      </c>
      <c r="D220">
        <v>0</v>
      </c>
    </row>
    <row r="222" spans="1:4" x14ac:dyDescent="0.2">
      <c r="A222" s="6" t="s">
        <v>12</v>
      </c>
      <c r="B222" s="6" t="s">
        <v>39</v>
      </c>
      <c r="C222" s="6" t="s">
        <v>40</v>
      </c>
      <c r="D222" s="6" t="s">
        <v>14</v>
      </c>
    </row>
    <row r="223" spans="1:4" x14ac:dyDescent="0.2">
      <c r="A223">
        <v>418438</v>
      </c>
      <c r="B223" t="s">
        <v>6</v>
      </c>
      <c r="C223" t="s">
        <v>9</v>
      </c>
      <c r="D223">
        <v>58421000</v>
      </c>
    </row>
    <row r="224" spans="1:4" x14ac:dyDescent="0.2">
      <c r="A224">
        <v>418438</v>
      </c>
      <c r="B224" t="s">
        <v>7</v>
      </c>
      <c r="C224" t="s">
        <v>9</v>
      </c>
      <c r="D224">
        <v>64574000</v>
      </c>
    </row>
    <row r="225" spans="1:4" x14ac:dyDescent="0.2">
      <c r="A225">
        <v>418438</v>
      </c>
      <c r="B225" t="s">
        <v>5</v>
      </c>
      <c r="C225" t="s">
        <v>9</v>
      </c>
      <c r="D225">
        <v>113105000</v>
      </c>
    </row>
    <row r="226" spans="1:4" x14ac:dyDescent="0.2">
      <c r="A226">
        <v>418438</v>
      </c>
      <c r="B226" t="s">
        <v>4</v>
      </c>
      <c r="C226" t="s">
        <v>9</v>
      </c>
      <c r="D226">
        <v>341141000</v>
      </c>
    </row>
    <row r="227" spans="1:4" x14ac:dyDescent="0.2">
      <c r="A227">
        <v>418438</v>
      </c>
      <c r="B227" t="s">
        <v>3</v>
      </c>
      <c r="C227" t="s">
        <v>9</v>
      </c>
      <c r="D227">
        <v>437369000</v>
      </c>
    </row>
    <row r="228" spans="1:4" x14ac:dyDescent="0.2">
      <c r="A228">
        <v>418438</v>
      </c>
      <c r="B228" t="s">
        <v>2</v>
      </c>
      <c r="C228" t="s">
        <v>9</v>
      </c>
      <c r="D228">
        <v>683554000</v>
      </c>
    </row>
    <row r="229" spans="1:4" x14ac:dyDescent="0.2">
      <c r="A229">
        <v>418438</v>
      </c>
      <c r="B229" t="s">
        <v>1</v>
      </c>
      <c r="C229" t="s">
        <v>9</v>
      </c>
      <c r="D229">
        <v>842459000</v>
      </c>
    </row>
    <row r="230" spans="1:4" x14ac:dyDescent="0.2">
      <c r="A230">
        <v>418438</v>
      </c>
      <c r="B230" t="s">
        <v>0</v>
      </c>
      <c r="C230" t="s">
        <v>9</v>
      </c>
      <c r="D230">
        <v>1173616000</v>
      </c>
    </row>
    <row r="231" spans="1:4" x14ac:dyDescent="0.2">
      <c r="A231">
        <v>418438</v>
      </c>
      <c r="B231" t="s">
        <v>8</v>
      </c>
      <c r="C231" t="s">
        <v>9</v>
      </c>
      <c r="D231">
        <v>3714239000</v>
      </c>
    </row>
    <row r="232" spans="1:4" x14ac:dyDescent="0.2">
      <c r="A232">
        <v>418438</v>
      </c>
      <c r="B232" t="s">
        <v>6</v>
      </c>
      <c r="C232" t="s">
        <v>10</v>
      </c>
      <c r="D232">
        <v>0</v>
      </c>
    </row>
    <row r="233" spans="1:4" x14ac:dyDescent="0.2">
      <c r="A233">
        <v>418438</v>
      </c>
      <c r="B233" t="s">
        <v>5</v>
      </c>
      <c r="C233" t="s">
        <v>10</v>
      </c>
      <c r="D233">
        <v>0</v>
      </c>
    </row>
    <row r="234" spans="1:4" x14ac:dyDescent="0.2">
      <c r="A234">
        <v>418438</v>
      </c>
      <c r="B234" t="s">
        <v>4</v>
      </c>
      <c r="C234" t="s">
        <v>10</v>
      </c>
      <c r="D234">
        <v>2560000</v>
      </c>
    </row>
    <row r="235" spans="1:4" x14ac:dyDescent="0.2">
      <c r="A235">
        <v>418438</v>
      </c>
      <c r="B235" t="s">
        <v>7</v>
      </c>
      <c r="C235" t="s">
        <v>10</v>
      </c>
      <c r="D235">
        <v>6170000</v>
      </c>
    </row>
    <row r="236" spans="1:4" x14ac:dyDescent="0.2">
      <c r="A236">
        <v>418438</v>
      </c>
      <c r="B236" t="s">
        <v>3</v>
      </c>
      <c r="C236" t="s">
        <v>10</v>
      </c>
      <c r="D236">
        <v>40398000</v>
      </c>
    </row>
    <row r="237" spans="1:4" x14ac:dyDescent="0.2">
      <c r="A237">
        <v>418438</v>
      </c>
      <c r="B237" t="s">
        <v>2</v>
      </c>
      <c r="C237" t="s">
        <v>10</v>
      </c>
      <c r="D237">
        <v>63816000</v>
      </c>
    </row>
    <row r="238" spans="1:4" x14ac:dyDescent="0.2">
      <c r="A238">
        <v>418438</v>
      </c>
      <c r="B238" t="s">
        <v>1</v>
      </c>
      <c r="C238" t="s">
        <v>10</v>
      </c>
      <c r="D238">
        <v>92927000</v>
      </c>
    </row>
    <row r="239" spans="1:4" x14ac:dyDescent="0.2">
      <c r="A239">
        <v>418438</v>
      </c>
      <c r="B239" t="s">
        <v>0</v>
      </c>
      <c r="C239" t="s">
        <v>10</v>
      </c>
      <c r="D239">
        <v>106346000</v>
      </c>
    </row>
    <row r="240" spans="1:4" x14ac:dyDescent="0.2">
      <c r="A240">
        <v>418438</v>
      </c>
      <c r="B240" t="s">
        <v>8</v>
      </c>
      <c r="C240" t="s">
        <v>10</v>
      </c>
      <c r="D240">
        <v>312217000</v>
      </c>
    </row>
    <row r="241" spans="1:4" x14ac:dyDescent="0.2">
      <c r="A241">
        <v>418438</v>
      </c>
      <c r="B241" t="s">
        <v>6</v>
      </c>
      <c r="C241" t="s">
        <v>11</v>
      </c>
      <c r="D241">
        <v>0</v>
      </c>
    </row>
    <row r="242" spans="1:4" x14ac:dyDescent="0.2">
      <c r="A242">
        <v>418438</v>
      </c>
      <c r="B242" t="s">
        <v>0</v>
      </c>
      <c r="C242" t="s">
        <v>11</v>
      </c>
      <c r="D242">
        <v>0</v>
      </c>
    </row>
    <row r="243" spans="1:4" x14ac:dyDescent="0.2">
      <c r="A243">
        <v>418438</v>
      </c>
      <c r="B243" t="s">
        <v>7</v>
      </c>
      <c r="C243" t="s">
        <v>11</v>
      </c>
      <c r="D243">
        <v>0</v>
      </c>
    </row>
    <row r="244" spans="1:4" x14ac:dyDescent="0.2">
      <c r="A244">
        <v>418438</v>
      </c>
      <c r="B244" t="s">
        <v>2</v>
      </c>
      <c r="C244" t="s">
        <v>11</v>
      </c>
      <c r="D244">
        <v>0</v>
      </c>
    </row>
    <row r="245" spans="1:4" x14ac:dyDescent="0.2">
      <c r="A245">
        <v>418438</v>
      </c>
      <c r="B245" t="s">
        <v>4</v>
      </c>
      <c r="C245" t="s">
        <v>11</v>
      </c>
      <c r="D245">
        <v>0</v>
      </c>
    </row>
    <row r="246" spans="1:4" x14ac:dyDescent="0.2">
      <c r="A246">
        <v>418438</v>
      </c>
      <c r="B246" t="s">
        <v>5</v>
      </c>
      <c r="C246" t="s">
        <v>11</v>
      </c>
      <c r="D246">
        <v>0</v>
      </c>
    </row>
    <row r="247" spans="1:4" x14ac:dyDescent="0.2">
      <c r="A247">
        <v>418438</v>
      </c>
      <c r="B247" t="s">
        <v>8</v>
      </c>
      <c r="C247" t="s">
        <v>11</v>
      </c>
      <c r="D247">
        <v>0</v>
      </c>
    </row>
    <row r="248" spans="1:4" x14ac:dyDescent="0.2">
      <c r="A248">
        <v>418438</v>
      </c>
      <c r="B248" t="s">
        <v>1</v>
      </c>
      <c r="C248" t="s">
        <v>11</v>
      </c>
      <c r="D248">
        <v>0</v>
      </c>
    </row>
    <row r="249" spans="1:4" x14ac:dyDescent="0.2">
      <c r="A249">
        <v>418438</v>
      </c>
      <c r="B249" t="s">
        <v>3</v>
      </c>
      <c r="C249" t="s">
        <v>11</v>
      </c>
      <c r="D249">
        <v>0</v>
      </c>
    </row>
    <row r="250" spans="1:4" x14ac:dyDescent="0.2">
      <c r="A250">
        <v>418438</v>
      </c>
      <c r="B250" t="s">
        <v>6</v>
      </c>
      <c r="C250" t="s">
        <v>32</v>
      </c>
      <c r="D250">
        <v>0</v>
      </c>
    </row>
    <row r="251" spans="1:4" x14ac:dyDescent="0.2">
      <c r="A251">
        <v>418438</v>
      </c>
      <c r="B251" t="s">
        <v>0</v>
      </c>
      <c r="C251" t="s">
        <v>32</v>
      </c>
      <c r="D251">
        <v>0</v>
      </c>
    </row>
    <row r="252" spans="1:4" x14ac:dyDescent="0.2">
      <c r="A252">
        <v>418438</v>
      </c>
      <c r="B252" t="s">
        <v>7</v>
      </c>
      <c r="C252" t="s">
        <v>32</v>
      </c>
      <c r="D252">
        <v>0</v>
      </c>
    </row>
    <row r="253" spans="1:4" x14ac:dyDescent="0.2">
      <c r="A253">
        <v>418438</v>
      </c>
      <c r="B253" t="s">
        <v>2</v>
      </c>
      <c r="C253" t="s">
        <v>32</v>
      </c>
      <c r="D253">
        <v>0</v>
      </c>
    </row>
    <row r="254" spans="1:4" x14ac:dyDescent="0.2">
      <c r="A254">
        <v>418438</v>
      </c>
      <c r="B254" t="s">
        <v>4</v>
      </c>
      <c r="C254" t="s">
        <v>32</v>
      </c>
      <c r="D254">
        <v>0</v>
      </c>
    </row>
    <row r="255" spans="1:4" x14ac:dyDescent="0.2">
      <c r="A255">
        <v>418438</v>
      </c>
      <c r="B255" t="s">
        <v>5</v>
      </c>
      <c r="C255" t="s">
        <v>32</v>
      </c>
      <c r="D255">
        <v>0</v>
      </c>
    </row>
    <row r="256" spans="1:4" x14ac:dyDescent="0.2">
      <c r="A256">
        <v>418438</v>
      </c>
      <c r="B256" t="s">
        <v>8</v>
      </c>
      <c r="C256" t="s">
        <v>32</v>
      </c>
      <c r="D256">
        <v>0</v>
      </c>
    </row>
    <row r="257" spans="1:4" x14ac:dyDescent="0.2">
      <c r="A257">
        <v>418438</v>
      </c>
      <c r="B257" t="s">
        <v>1</v>
      </c>
      <c r="C257" t="s">
        <v>32</v>
      </c>
      <c r="D257">
        <v>0</v>
      </c>
    </row>
    <row r="258" spans="1:4" x14ac:dyDescent="0.2">
      <c r="A258">
        <v>418438</v>
      </c>
      <c r="B258" t="s">
        <v>3</v>
      </c>
      <c r="C258" t="s">
        <v>32</v>
      </c>
      <c r="D258">
        <v>0</v>
      </c>
    </row>
    <row r="260" spans="1:4" x14ac:dyDescent="0.2">
      <c r="A260" s="6" t="s">
        <v>12</v>
      </c>
      <c r="B260" s="6" t="s">
        <v>39</v>
      </c>
      <c r="C260" s="6" t="s">
        <v>40</v>
      </c>
      <c r="D260" s="6" t="s">
        <v>14</v>
      </c>
    </row>
    <row r="261" spans="1:4" x14ac:dyDescent="0.2">
      <c r="A261">
        <v>418439</v>
      </c>
      <c r="B261" t="s">
        <v>7</v>
      </c>
      <c r="C261" t="s">
        <v>9</v>
      </c>
      <c r="D261">
        <v>415000</v>
      </c>
    </row>
    <row r="262" spans="1:4" x14ac:dyDescent="0.2">
      <c r="A262">
        <v>418439</v>
      </c>
      <c r="B262" t="s">
        <v>6</v>
      </c>
      <c r="C262" t="s">
        <v>9</v>
      </c>
      <c r="D262">
        <v>608000</v>
      </c>
    </row>
    <row r="263" spans="1:4" x14ac:dyDescent="0.2">
      <c r="A263">
        <v>418439</v>
      </c>
      <c r="B263" t="s">
        <v>5</v>
      </c>
      <c r="C263" t="s">
        <v>9</v>
      </c>
      <c r="D263">
        <v>807000</v>
      </c>
    </row>
    <row r="264" spans="1:4" x14ac:dyDescent="0.2">
      <c r="A264">
        <v>418439</v>
      </c>
      <c r="B264" t="s">
        <v>4</v>
      </c>
      <c r="C264" t="s">
        <v>9</v>
      </c>
      <c r="D264">
        <v>2485000</v>
      </c>
    </row>
    <row r="265" spans="1:4" x14ac:dyDescent="0.2">
      <c r="A265">
        <v>418439</v>
      </c>
      <c r="B265" t="s">
        <v>3</v>
      </c>
      <c r="C265" t="s">
        <v>9</v>
      </c>
      <c r="D265">
        <v>3444000</v>
      </c>
    </row>
    <row r="266" spans="1:4" x14ac:dyDescent="0.2">
      <c r="A266">
        <v>418439</v>
      </c>
      <c r="B266" t="s">
        <v>2</v>
      </c>
      <c r="C266" t="s">
        <v>9</v>
      </c>
      <c r="D266">
        <v>6710000</v>
      </c>
    </row>
    <row r="267" spans="1:4" x14ac:dyDescent="0.2">
      <c r="A267">
        <v>418439</v>
      </c>
      <c r="B267" t="s">
        <v>1</v>
      </c>
      <c r="C267" t="s">
        <v>9</v>
      </c>
      <c r="D267">
        <v>8646000</v>
      </c>
    </row>
    <row r="268" spans="1:4" x14ac:dyDescent="0.2">
      <c r="A268">
        <v>418439</v>
      </c>
      <c r="B268" t="s">
        <v>0</v>
      </c>
      <c r="C268" t="s">
        <v>9</v>
      </c>
      <c r="D268">
        <v>10886000</v>
      </c>
    </row>
    <row r="269" spans="1:4" x14ac:dyDescent="0.2">
      <c r="A269">
        <v>418439</v>
      </c>
      <c r="B269" t="s">
        <v>8</v>
      </c>
      <c r="C269" t="s">
        <v>9</v>
      </c>
      <c r="D269">
        <v>34001000</v>
      </c>
    </row>
    <row r="270" spans="1:4" x14ac:dyDescent="0.2">
      <c r="A270">
        <v>418439</v>
      </c>
      <c r="B270" t="s">
        <v>7</v>
      </c>
      <c r="C270" t="s">
        <v>10</v>
      </c>
      <c r="D270">
        <v>758827</v>
      </c>
    </row>
    <row r="271" spans="1:4" x14ac:dyDescent="0.2">
      <c r="A271">
        <v>418439</v>
      </c>
      <c r="B271" t="s">
        <v>6</v>
      </c>
      <c r="C271" t="s">
        <v>10</v>
      </c>
      <c r="D271">
        <v>1081657</v>
      </c>
    </row>
    <row r="272" spans="1:4" x14ac:dyDescent="0.2">
      <c r="A272">
        <v>418439</v>
      </c>
      <c r="B272" t="s">
        <v>5</v>
      </c>
      <c r="C272" t="s">
        <v>10</v>
      </c>
      <c r="D272">
        <v>1440183</v>
      </c>
    </row>
    <row r="273" spans="1:4" x14ac:dyDescent="0.2">
      <c r="A273">
        <v>418439</v>
      </c>
      <c r="B273" t="s">
        <v>4</v>
      </c>
      <c r="C273" t="s">
        <v>10</v>
      </c>
      <c r="D273">
        <v>4414404</v>
      </c>
    </row>
    <row r="274" spans="1:4" x14ac:dyDescent="0.2">
      <c r="A274">
        <v>418439</v>
      </c>
      <c r="B274" t="s">
        <v>3</v>
      </c>
      <c r="C274" t="s">
        <v>10</v>
      </c>
      <c r="D274">
        <v>6179899</v>
      </c>
    </row>
    <row r="275" spans="1:4" x14ac:dyDescent="0.2">
      <c r="A275">
        <v>418439</v>
      </c>
      <c r="B275" t="s">
        <v>2</v>
      </c>
      <c r="C275" t="s">
        <v>10</v>
      </c>
      <c r="D275">
        <v>12014613</v>
      </c>
    </row>
    <row r="276" spans="1:4" x14ac:dyDescent="0.2">
      <c r="A276">
        <v>418439</v>
      </c>
      <c r="B276" t="s">
        <v>1</v>
      </c>
      <c r="C276" t="s">
        <v>10</v>
      </c>
      <c r="D276">
        <v>15380214</v>
      </c>
    </row>
    <row r="277" spans="1:4" x14ac:dyDescent="0.2">
      <c r="A277">
        <v>418439</v>
      </c>
      <c r="B277" t="s">
        <v>0</v>
      </c>
      <c r="C277" t="s">
        <v>10</v>
      </c>
      <c r="D277">
        <v>19329563</v>
      </c>
    </row>
    <row r="278" spans="1:4" x14ac:dyDescent="0.2">
      <c r="A278">
        <v>418439</v>
      </c>
      <c r="B278" t="s">
        <v>8</v>
      </c>
      <c r="C278" t="s">
        <v>10</v>
      </c>
      <c r="D278">
        <v>60599360</v>
      </c>
    </row>
    <row r="279" spans="1:4" x14ac:dyDescent="0.2">
      <c r="A279">
        <v>418439</v>
      </c>
      <c r="B279" t="s">
        <v>7</v>
      </c>
      <c r="C279" t="s">
        <v>11</v>
      </c>
      <c r="D279">
        <v>237000</v>
      </c>
    </row>
    <row r="280" spans="1:4" x14ac:dyDescent="0.2">
      <c r="A280">
        <v>418439</v>
      </c>
      <c r="B280" t="s">
        <v>6</v>
      </c>
      <c r="C280" t="s">
        <v>11</v>
      </c>
      <c r="D280">
        <v>320000</v>
      </c>
    </row>
    <row r="281" spans="1:4" x14ac:dyDescent="0.2">
      <c r="A281">
        <v>418439</v>
      </c>
      <c r="B281" t="s">
        <v>5</v>
      </c>
      <c r="C281" t="s">
        <v>11</v>
      </c>
      <c r="D281">
        <v>429000</v>
      </c>
    </row>
    <row r="282" spans="1:4" x14ac:dyDescent="0.2">
      <c r="A282">
        <v>418439</v>
      </c>
      <c r="B282" t="s">
        <v>4</v>
      </c>
      <c r="C282" t="s">
        <v>11</v>
      </c>
      <c r="D282">
        <v>1303000</v>
      </c>
    </row>
    <row r="283" spans="1:4" x14ac:dyDescent="0.2">
      <c r="A283">
        <v>418439</v>
      </c>
      <c r="B283" t="s">
        <v>3</v>
      </c>
      <c r="C283" t="s">
        <v>11</v>
      </c>
      <c r="D283">
        <v>1862000</v>
      </c>
    </row>
    <row r="284" spans="1:4" x14ac:dyDescent="0.2">
      <c r="A284">
        <v>418439</v>
      </c>
      <c r="B284" t="s">
        <v>2</v>
      </c>
      <c r="C284" t="s">
        <v>11</v>
      </c>
      <c r="D284">
        <v>3603000</v>
      </c>
    </row>
    <row r="285" spans="1:4" x14ac:dyDescent="0.2">
      <c r="A285">
        <v>418439</v>
      </c>
      <c r="B285" t="s">
        <v>1</v>
      </c>
      <c r="C285" t="s">
        <v>11</v>
      </c>
      <c r="D285">
        <v>4550000</v>
      </c>
    </row>
    <row r="286" spans="1:4" x14ac:dyDescent="0.2">
      <c r="A286">
        <v>418439</v>
      </c>
      <c r="B286" t="s">
        <v>0</v>
      </c>
      <c r="C286" t="s">
        <v>11</v>
      </c>
      <c r="D286">
        <v>5696000</v>
      </c>
    </row>
    <row r="287" spans="1:4" x14ac:dyDescent="0.2">
      <c r="A287">
        <v>418439</v>
      </c>
      <c r="B287" t="s">
        <v>8</v>
      </c>
      <c r="C287" t="s">
        <v>11</v>
      </c>
      <c r="D287">
        <v>18000000</v>
      </c>
    </row>
    <row r="288" spans="1:4" x14ac:dyDescent="0.2">
      <c r="A288">
        <v>418439</v>
      </c>
      <c r="B288" t="s">
        <v>6</v>
      </c>
      <c r="C288" t="s">
        <v>32</v>
      </c>
      <c r="D288">
        <v>0</v>
      </c>
    </row>
    <row r="289" spans="1:4" x14ac:dyDescent="0.2">
      <c r="A289">
        <v>418439</v>
      </c>
      <c r="B289" t="s">
        <v>0</v>
      </c>
      <c r="C289" t="s">
        <v>32</v>
      </c>
      <c r="D289">
        <v>0</v>
      </c>
    </row>
    <row r="290" spans="1:4" x14ac:dyDescent="0.2">
      <c r="A290">
        <v>418439</v>
      </c>
      <c r="B290" t="s">
        <v>7</v>
      </c>
      <c r="C290" t="s">
        <v>32</v>
      </c>
      <c r="D290">
        <v>0</v>
      </c>
    </row>
    <row r="291" spans="1:4" x14ac:dyDescent="0.2">
      <c r="A291">
        <v>418439</v>
      </c>
      <c r="B291" t="s">
        <v>2</v>
      </c>
      <c r="C291" t="s">
        <v>32</v>
      </c>
      <c r="D291">
        <v>0</v>
      </c>
    </row>
    <row r="292" spans="1:4" x14ac:dyDescent="0.2">
      <c r="A292">
        <v>418439</v>
      </c>
      <c r="B292" t="s">
        <v>4</v>
      </c>
      <c r="C292" t="s">
        <v>32</v>
      </c>
      <c r="D292">
        <v>0</v>
      </c>
    </row>
    <row r="293" spans="1:4" x14ac:dyDescent="0.2">
      <c r="A293">
        <v>418439</v>
      </c>
      <c r="B293" t="s">
        <v>5</v>
      </c>
      <c r="C293" t="s">
        <v>32</v>
      </c>
      <c r="D293">
        <v>0</v>
      </c>
    </row>
    <row r="294" spans="1:4" x14ac:dyDescent="0.2">
      <c r="A294">
        <v>418439</v>
      </c>
      <c r="B294" t="s">
        <v>8</v>
      </c>
      <c r="C294" t="s">
        <v>32</v>
      </c>
      <c r="D294">
        <v>0</v>
      </c>
    </row>
    <row r="295" spans="1:4" x14ac:dyDescent="0.2">
      <c r="A295">
        <v>418439</v>
      </c>
      <c r="B295" t="s">
        <v>1</v>
      </c>
      <c r="C295" t="s">
        <v>32</v>
      </c>
      <c r="D295">
        <v>0</v>
      </c>
    </row>
    <row r="296" spans="1:4" x14ac:dyDescent="0.2">
      <c r="A296">
        <v>418439</v>
      </c>
      <c r="B296" t="s">
        <v>3</v>
      </c>
      <c r="C296" t="s">
        <v>32</v>
      </c>
      <c r="D296">
        <v>0</v>
      </c>
    </row>
    <row r="298" spans="1:4" x14ac:dyDescent="0.2">
      <c r="A298" s="6" t="s">
        <v>12</v>
      </c>
      <c r="B298" s="6" t="s">
        <v>39</v>
      </c>
      <c r="C298" s="6" t="s">
        <v>40</v>
      </c>
      <c r="D298" s="6" t="s">
        <v>14</v>
      </c>
    </row>
    <row r="299" spans="1:4" x14ac:dyDescent="0.2">
      <c r="A299">
        <v>418440</v>
      </c>
      <c r="B299" t="s">
        <v>2</v>
      </c>
      <c r="C299" t="s">
        <v>9</v>
      </c>
      <c r="D299">
        <v>0</v>
      </c>
    </row>
    <row r="300" spans="1:4" x14ac:dyDescent="0.2">
      <c r="A300">
        <v>418440</v>
      </c>
      <c r="B300" t="s">
        <v>4</v>
      </c>
      <c r="C300" t="s">
        <v>9</v>
      </c>
      <c r="D300">
        <v>0</v>
      </c>
    </row>
    <row r="301" spans="1:4" x14ac:dyDescent="0.2">
      <c r="A301">
        <v>418440</v>
      </c>
      <c r="B301" t="s">
        <v>5</v>
      </c>
      <c r="C301" t="s">
        <v>9</v>
      </c>
      <c r="D301">
        <v>0</v>
      </c>
    </row>
    <row r="302" spans="1:4" x14ac:dyDescent="0.2">
      <c r="A302">
        <v>418440</v>
      </c>
      <c r="B302" t="s">
        <v>3</v>
      </c>
      <c r="C302" t="s">
        <v>9</v>
      </c>
      <c r="D302">
        <v>4270000</v>
      </c>
    </row>
    <row r="303" spans="1:4" x14ac:dyDescent="0.2">
      <c r="A303">
        <v>418440</v>
      </c>
      <c r="B303" t="s">
        <v>6</v>
      </c>
      <c r="C303" t="s">
        <v>9</v>
      </c>
      <c r="D303">
        <v>4272000</v>
      </c>
    </row>
    <row r="304" spans="1:4" x14ac:dyDescent="0.2">
      <c r="A304">
        <v>418440</v>
      </c>
      <c r="B304" t="s">
        <v>1</v>
      </c>
      <c r="C304" t="s">
        <v>9</v>
      </c>
      <c r="D304">
        <v>6076000</v>
      </c>
    </row>
    <row r="305" spans="1:4" x14ac:dyDescent="0.2">
      <c r="A305">
        <v>418440</v>
      </c>
      <c r="B305" t="s">
        <v>7</v>
      </c>
      <c r="C305" t="s">
        <v>9</v>
      </c>
      <c r="D305">
        <v>11163000</v>
      </c>
    </row>
    <row r="306" spans="1:4" x14ac:dyDescent="0.2">
      <c r="A306">
        <v>418440</v>
      </c>
      <c r="B306" t="s">
        <v>0</v>
      </c>
      <c r="C306" t="s">
        <v>9</v>
      </c>
      <c r="D306">
        <v>16071000</v>
      </c>
    </row>
    <row r="307" spans="1:4" x14ac:dyDescent="0.2">
      <c r="A307">
        <v>418440</v>
      </c>
      <c r="B307" t="s">
        <v>8</v>
      </c>
      <c r="C307" t="s">
        <v>9</v>
      </c>
      <c r="D307">
        <v>41852000</v>
      </c>
    </row>
    <row r="308" spans="1:4" x14ac:dyDescent="0.2">
      <c r="A308">
        <v>418440</v>
      </c>
      <c r="B308" t="s">
        <v>6</v>
      </c>
      <c r="C308" t="s">
        <v>10</v>
      </c>
      <c r="D308">
        <v>1115000</v>
      </c>
    </row>
    <row r="309" spans="1:4" x14ac:dyDescent="0.2">
      <c r="A309">
        <v>418440</v>
      </c>
      <c r="B309" t="s">
        <v>5</v>
      </c>
      <c r="C309" t="s">
        <v>10</v>
      </c>
      <c r="D309">
        <v>2085000</v>
      </c>
    </row>
    <row r="310" spans="1:4" x14ac:dyDescent="0.2">
      <c r="A310">
        <v>418440</v>
      </c>
      <c r="B310" t="s">
        <v>4</v>
      </c>
      <c r="C310" t="s">
        <v>10</v>
      </c>
      <c r="D310">
        <v>2312000</v>
      </c>
    </row>
    <row r="311" spans="1:4" x14ac:dyDescent="0.2">
      <c r="A311">
        <v>418440</v>
      </c>
      <c r="B311" t="s">
        <v>1</v>
      </c>
      <c r="C311" t="s">
        <v>10</v>
      </c>
      <c r="D311">
        <v>2869000</v>
      </c>
    </row>
    <row r="312" spans="1:4" x14ac:dyDescent="0.2">
      <c r="A312">
        <v>418440</v>
      </c>
      <c r="B312" t="s">
        <v>7</v>
      </c>
      <c r="C312" t="s">
        <v>10</v>
      </c>
      <c r="D312">
        <v>8969000</v>
      </c>
    </row>
    <row r="313" spans="1:4" x14ac:dyDescent="0.2">
      <c r="A313">
        <v>418440</v>
      </c>
      <c r="B313" t="s">
        <v>3</v>
      </c>
      <c r="C313" t="s">
        <v>10</v>
      </c>
      <c r="D313">
        <v>9851000</v>
      </c>
    </row>
    <row r="314" spans="1:4" x14ac:dyDescent="0.2">
      <c r="A314">
        <v>418440</v>
      </c>
      <c r="B314" t="s">
        <v>0</v>
      </c>
      <c r="C314" t="s">
        <v>10</v>
      </c>
      <c r="D314">
        <v>13747000</v>
      </c>
    </row>
    <row r="315" spans="1:4" x14ac:dyDescent="0.2">
      <c r="A315">
        <v>418440</v>
      </c>
      <c r="B315" t="s">
        <v>2</v>
      </c>
      <c r="C315" t="s">
        <v>10</v>
      </c>
      <c r="D315">
        <v>42651000</v>
      </c>
    </row>
    <row r="316" spans="1:4" x14ac:dyDescent="0.2">
      <c r="A316">
        <v>418440</v>
      </c>
      <c r="B316" t="s">
        <v>8</v>
      </c>
      <c r="C316" t="s">
        <v>10</v>
      </c>
      <c r="D316">
        <v>83599000</v>
      </c>
    </row>
    <row r="317" spans="1:4" x14ac:dyDescent="0.2">
      <c r="A317">
        <v>418440</v>
      </c>
      <c r="B317" t="s">
        <v>6</v>
      </c>
      <c r="C317" t="s">
        <v>11</v>
      </c>
      <c r="D317">
        <v>1110000</v>
      </c>
    </row>
    <row r="318" spans="1:4" x14ac:dyDescent="0.2">
      <c r="A318">
        <v>418440</v>
      </c>
      <c r="B318" t="s">
        <v>5</v>
      </c>
      <c r="C318" t="s">
        <v>11</v>
      </c>
      <c r="D318">
        <v>1482000</v>
      </c>
    </row>
    <row r="319" spans="1:4" x14ac:dyDescent="0.2">
      <c r="A319">
        <v>418440</v>
      </c>
      <c r="B319" t="s">
        <v>1</v>
      </c>
      <c r="C319" t="s">
        <v>11</v>
      </c>
      <c r="D319">
        <v>2959000</v>
      </c>
    </row>
    <row r="320" spans="1:4" x14ac:dyDescent="0.2">
      <c r="A320">
        <v>418440</v>
      </c>
      <c r="B320" t="s">
        <v>7</v>
      </c>
      <c r="C320" t="s">
        <v>11</v>
      </c>
      <c r="D320">
        <v>3409000</v>
      </c>
    </row>
    <row r="321" spans="1:4" x14ac:dyDescent="0.2">
      <c r="A321">
        <v>418440</v>
      </c>
      <c r="B321" t="s">
        <v>3</v>
      </c>
      <c r="C321" t="s">
        <v>11</v>
      </c>
      <c r="D321">
        <v>5807000</v>
      </c>
    </row>
    <row r="322" spans="1:4" x14ac:dyDescent="0.2">
      <c r="A322">
        <v>418440</v>
      </c>
      <c r="B322" t="s">
        <v>4</v>
      </c>
      <c r="C322" t="s">
        <v>11</v>
      </c>
      <c r="D322">
        <v>11328000</v>
      </c>
    </row>
    <row r="323" spans="1:4" x14ac:dyDescent="0.2">
      <c r="A323">
        <v>418440</v>
      </c>
      <c r="B323" t="s">
        <v>0</v>
      </c>
      <c r="C323" t="s">
        <v>11</v>
      </c>
      <c r="D323">
        <v>14106000</v>
      </c>
    </row>
    <row r="324" spans="1:4" x14ac:dyDescent="0.2">
      <c r="A324">
        <v>418440</v>
      </c>
      <c r="B324" t="s">
        <v>2</v>
      </c>
      <c r="C324" t="s">
        <v>11</v>
      </c>
      <c r="D324">
        <v>15388000</v>
      </c>
    </row>
    <row r="325" spans="1:4" x14ac:dyDescent="0.2">
      <c r="A325">
        <v>418440</v>
      </c>
      <c r="B325" t="s">
        <v>8</v>
      </c>
      <c r="C325" t="s">
        <v>11</v>
      </c>
      <c r="D325">
        <v>55589000</v>
      </c>
    </row>
    <row r="326" spans="1:4" x14ac:dyDescent="0.2">
      <c r="A326">
        <v>418440</v>
      </c>
      <c r="B326" t="s">
        <v>6</v>
      </c>
      <c r="C326" t="s">
        <v>32</v>
      </c>
      <c r="D326">
        <v>1107000</v>
      </c>
    </row>
    <row r="327" spans="1:4" x14ac:dyDescent="0.2">
      <c r="A327">
        <v>418440</v>
      </c>
      <c r="B327" t="s">
        <v>5</v>
      </c>
      <c r="C327" t="s">
        <v>32</v>
      </c>
      <c r="D327">
        <v>1687000</v>
      </c>
    </row>
    <row r="328" spans="1:4" x14ac:dyDescent="0.2">
      <c r="A328">
        <v>418440</v>
      </c>
      <c r="B328" t="s">
        <v>1</v>
      </c>
      <c r="C328" t="s">
        <v>32</v>
      </c>
      <c r="D328">
        <v>3757000</v>
      </c>
    </row>
    <row r="329" spans="1:4" x14ac:dyDescent="0.2">
      <c r="A329">
        <v>418440</v>
      </c>
      <c r="B329" t="s">
        <v>4</v>
      </c>
      <c r="C329" t="s">
        <v>32</v>
      </c>
      <c r="D329">
        <v>5278000</v>
      </c>
    </row>
    <row r="330" spans="1:4" x14ac:dyDescent="0.2">
      <c r="A330">
        <v>418440</v>
      </c>
      <c r="B330" t="s">
        <v>3</v>
      </c>
      <c r="C330" t="s">
        <v>32</v>
      </c>
      <c r="D330">
        <v>11895000</v>
      </c>
    </row>
    <row r="331" spans="1:4" x14ac:dyDescent="0.2">
      <c r="A331">
        <v>418440</v>
      </c>
      <c r="B331" t="s">
        <v>2</v>
      </c>
      <c r="C331" t="s">
        <v>32</v>
      </c>
      <c r="D331">
        <v>12650000</v>
      </c>
    </row>
    <row r="332" spans="1:4" x14ac:dyDescent="0.2">
      <c r="A332">
        <v>418440</v>
      </c>
      <c r="B332" t="s">
        <v>7</v>
      </c>
      <c r="C332" t="s">
        <v>32</v>
      </c>
      <c r="D332">
        <v>14676000</v>
      </c>
    </row>
    <row r="333" spans="1:4" x14ac:dyDescent="0.2">
      <c r="A333">
        <v>418440</v>
      </c>
      <c r="B333" t="s">
        <v>0</v>
      </c>
      <c r="C333" t="s">
        <v>32</v>
      </c>
      <c r="D333">
        <v>24037000</v>
      </c>
    </row>
    <row r="334" spans="1:4" x14ac:dyDescent="0.2">
      <c r="A334">
        <v>418440</v>
      </c>
      <c r="B334" t="s">
        <v>8</v>
      </c>
      <c r="C334" t="s">
        <v>32</v>
      </c>
      <c r="D334">
        <v>75087000</v>
      </c>
    </row>
    <row r="336" spans="1:4" x14ac:dyDescent="0.2">
      <c r="A336" s="6" t="s">
        <v>12</v>
      </c>
      <c r="B336" s="6" t="s">
        <v>39</v>
      </c>
      <c r="C336" s="6" t="s">
        <v>40</v>
      </c>
      <c r="D336" s="6" t="s">
        <v>14</v>
      </c>
    </row>
    <row r="337" spans="1:4" x14ac:dyDescent="0.2">
      <c r="A337">
        <v>418441</v>
      </c>
      <c r="B337" t="s">
        <v>6</v>
      </c>
      <c r="C337" t="s">
        <v>9</v>
      </c>
      <c r="D337">
        <v>0</v>
      </c>
    </row>
    <row r="338" spans="1:4" x14ac:dyDescent="0.2">
      <c r="A338">
        <v>418441</v>
      </c>
      <c r="B338" t="s">
        <v>0</v>
      </c>
      <c r="C338" t="s">
        <v>9</v>
      </c>
      <c r="D338">
        <v>0</v>
      </c>
    </row>
    <row r="339" spans="1:4" x14ac:dyDescent="0.2">
      <c r="A339">
        <v>418441</v>
      </c>
      <c r="B339" t="s">
        <v>7</v>
      </c>
      <c r="C339" t="s">
        <v>9</v>
      </c>
      <c r="D339">
        <v>0</v>
      </c>
    </row>
    <row r="340" spans="1:4" x14ac:dyDescent="0.2">
      <c r="A340">
        <v>418441</v>
      </c>
      <c r="B340" t="s">
        <v>2</v>
      </c>
      <c r="C340" t="s">
        <v>9</v>
      </c>
      <c r="D340">
        <v>0</v>
      </c>
    </row>
    <row r="341" spans="1:4" x14ac:dyDescent="0.2">
      <c r="A341">
        <v>418441</v>
      </c>
      <c r="B341" t="s">
        <v>4</v>
      </c>
      <c r="C341" t="s">
        <v>9</v>
      </c>
      <c r="D341">
        <v>0</v>
      </c>
    </row>
    <row r="342" spans="1:4" x14ac:dyDescent="0.2">
      <c r="A342">
        <v>418441</v>
      </c>
      <c r="B342" t="s">
        <v>5</v>
      </c>
      <c r="C342" t="s">
        <v>9</v>
      </c>
      <c r="D342">
        <v>0</v>
      </c>
    </row>
    <row r="343" spans="1:4" x14ac:dyDescent="0.2">
      <c r="A343">
        <v>418441</v>
      </c>
      <c r="B343" t="s">
        <v>3</v>
      </c>
      <c r="C343" t="s">
        <v>9</v>
      </c>
      <c r="D343">
        <v>0</v>
      </c>
    </row>
    <row r="344" spans="1:4" x14ac:dyDescent="0.2">
      <c r="A344">
        <v>418441</v>
      </c>
      <c r="B344" t="s">
        <v>8</v>
      </c>
      <c r="C344" t="s">
        <v>9</v>
      </c>
      <c r="D344">
        <v>50000</v>
      </c>
    </row>
    <row r="345" spans="1:4" x14ac:dyDescent="0.2">
      <c r="A345">
        <v>418441</v>
      </c>
      <c r="B345" t="s">
        <v>1</v>
      </c>
      <c r="C345" t="s">
        <v>9</v>
      </c>
      <c r="D345">
        <v>50000</v>
      </c>
    </row>
    <row r="346" spans="1:4" x14ac:dyDescent="0.2">
      <c r="A346">
        <v>418441</v>
      </c>
      <c r="B346" t="s">
        <v>6</v>
      </c>
      <c r="C346" t="s">
        <v>10</v>
      </c>
      <c r="D346">
        <v>812000</v>
      </c>
    </row>
    <row r="347" spans="1:4" x14ac:dyDescent="0.2">
      <c r="A347">
        <v>418441</v>
      </c>
      <c r="B347" t="s">
        <v>5</v>
      </c>
      <c r="C347" t="s">
        <v>10</v>
      </c>
      <c r="D347">
        <v>1007000</v>
      </c>
    </row>
    <row r="348" spans="1:4" x14ac:dyDescent="0.2">
      <c r="A348">
        <v>418441</v>
      </c>
      <c r="B348" t="s">
        <v>7</v>
      </c>
      <c r="C348" t="s">
        <v>10</v>
      </c>
      <c r="D348">
        <v>1088000</v>
      </c>
    </row>
    <row r="349" spans="1:4" x14ac:dyDescent="0.2">
      <c r="A349">
        <v>418441</v>
      </c>
      <c r="B349" t="s">
        <v>4</v>
      </c>
      <c r="C349" t="s">
        <v>10</v>
      </c>
      <c r="D349">
        <v>2695000</v>
      </c>
    </row>
    <row r="350" spans="1:4" x14ac:dyDescent="0.2">
      <c r="A350">
        <v>418441</v>
      </c>
      <c r="B350" t="s">
        <v>1</v>
      </c>
      <c r="C350" t="s">
        <v>10</v>
      </c>
      <c r="D350">
        <v>5140000</v>
      </c>
    </row>
    <row r="351" spans="1:4" x14ac:dyDescent="0.2">
      <c r="A351">
        <v>418441</v>
      </c>
      <c r="B351" t="s">
        <v>2</v>
      </c>
      <c r="C351" t="s">
        <v>10</v>
      </c>
      <c r="D351">
        <v>5495000</v>
      </c>
    </row>
    <row r="352" spans="1:4" x14ac:dyDescent="0.2">
      <c r="A352">
        <v>418441</v>
      </c>
      <c r="B352" t="s">
        <v>3</v>
      </c>
      <c r="C352" t="s">
        <v>10</v>
      </c>
      <c r="D352">
        <v>6916000</v>
      </c>
    </row>
    <row r="353" spans="1:4" x14ac:dyDescent="0.2">
      <c r="A353">
        <v>418441</v>
      </c>
      <c r="B353" t="s">
        <v>0</v>
      </c>
      <c r="C353" t="s">
        <v>10</v>
      </c>
      <c r="D353">
        <v>10737000</v>
      </c>
    </row>
    <row r="354" spans="1:4" x14ac:dyDescent="0.2">
      <c r="A354">
        <v>418441</v>
      </c>
      <c r="B354" t="s">
        <v>8</v>
      </c>
      <c r="C354" t="s">
        <v>10</v>
      </c>
      <c r="D354">
        <v>33890000</v>
      </c>
    </row>
    <row r="355" spans="1:4" x14ac:dyDescent="0.2">
      <c r="A355">
        <v>418441</v>
      </c>
      <c r="B355" t="s">
        <v>6</v>
      </c>
      <c r="C355" t="s">
        <v>11</v>
      </c>
      <c r="D355">
        <v>1194000</v>
      </c>
    </row>
    <row r="356" spans="1:4" x14ac:dyDescent="0.2">
      <c r="A356">
        <v>418441</v>
      </c>
      <c r="B356" t="s">
        <v>1</v>
      </c>
      <c r="C356" t="s">
        <v>11</v>
      </c>
      <c r="D356">
        <v>1230000</v>
      </c>
    </row>
    <row r="357" spans="1:4" x14ac:dyDescent="0.2">
      <c r="A357">
        <v>418441</v>
      </c>
      <c r="B357" t="s">
        <v>5</v>
      </c>
      <c r="C357" t="s">
        <v>11</v>
      </c>
      <c r="D357">
        <v>1253000</v>
      </c>
    </row>
    <row r="358" spans="1:4" x14ac:dyDescent="0.2">
      <c r="A358">
        <v>418441</v>
      </c>
      <c r="B358" t="s">
        <v>3</v>
      </c>
      <c r="C358" t="s">
        <v>11</v>
      </c>
      <c r="D358">
        <v>1310000</v>
      </c>
    </row>
    <row r="359" spans="1:4" x14ac:dyDescent="0.2">
      <c r="A359">
        <v>418441</v>
      </c>
      <c r="B359" t="s">
        <v>7</v>
      </c>
      <c r="C359" t="s">
        <v>11</v>
      </c>
      <c r="D359">
        <v>1704000</v>
      </c>
    </row>
    <row r="360" spans="1:4" x14ac:dyDescent="0.2">
      <c r="A360">
        <v>418441</v>
      </c>
      <c r="B360" t="s">
        <v>4</v>
      </c>
      <c r="C360" t="s">
        <v>11</v>
      </c>
      <c r="D360">
        <v>3619000</v>
      </c>
    </row>
    <row r="361" spans="1:4" x14ac:dyDescent="0.2">
      <c r="A361">
        <v>418441</v>
      </c>
      <c r="B361" t="s">
        <v>0</v>
      </c>
      <c r="C361" t="s">
        <v>11</v>
      </c>
      <c r="D361">
        <v>4881000</v>
      </c>
    </row>
    <row r="362" spans="1:4" x14ac:dyDescent="0.2">
      <c r="A362">
        <v>418441</v>
      </c>
      <c r="B362" t="s">
        <v>2</v>
      </c>
      <c r="C362" t="s">
        <v>11</v>
      </c>
      <c r="D362">
        <v>5661000</v>
      </c>
    </row>
    <row r="363" spans="1:4" x14ac:dyDescent="0.2">
      <c r="A363">
        <v>418441</v>
      </c>
      <c r="B363" t="s">
        <v>8</v>
      </c>
      <c r="C363" t="s">
        <v>11</v>
      </c>
      <c r="D363">
        <v>20852000</v>
      </c>
    </row>
    <row r="364" spans="1:4" x14ac:dyDescent="0.2">
      <c r="A364">
        <v>418441</v>
      </c>
      <c r="B364" t="s">
        <v>5</v>
      </c>
      <c r="C364" t="s">
        <v>32</v>
      </c>
      <c r="D364">
        <v>246000</v>
      </c>
    </row>
    <row r="365" spans="1:4" x14ac:dyDescent="0.2">
      <c r="A365">
        <v>418441</v>
      </c>
      <c r="B365" t="s">
        <v>6</v>
      </c>
      <c r="C365" t="s">
        <v>32</v>
      </c>
      <c r="D365">
        <v>382000</v>
      </c>
    </row>
    <row r="366" spans="1:4" x14ac:dyDescent="0.2">
      <c r="A366">
        <v>418441</v>
      </c>
      <c r="B366" t="s">
        <v>7</v>
      </c>
      <c r="C366" t="s">
        <v>32</v>
      </c>
      <c r="D366">
        <v>615000</v>
      </c>
    </row>
    <row r="367" spans="1:4" x14ac:dyDescent="0.2">
      <c r="A367">
        <v>418441</v>
      </c>
      <c r="B367" t="s">
        <v>4</v>
      </c>
      <c r="C367" t="s">
        <v>32</v>
      </c>
      <c r="D367">
        <v>924000</v>
      </c>
    </row>
    <row r="368" spans="1:4" x14ac:dyDescent="0.2">
      <c r="A368">
        <v>418441</v>
      </c>
      <c r="B368" t="s">
        <v>0</v>
      </c>
      <c r="C368" t="s">
        <v>32</v>
      </c>
      <c r="D368">
        <v>2382000</v>
      </c>
    </row>
    <row r="369" spans="1:4" x14ac:dyDescent="0.2">
      <c r="A369">
        <v>418441</v>
      </c>
      <c r="B369" t="s">
        <v>3</v>
      </c>
      <c r="C369" t="s">
        <v>32</v>
      </c>
      <c r="D369">
        <v>3412000</v>
      </c>
    </row>
    <row r="370" spans="1:4" x14ac:dyDescent="0.2">
      <c r="A370">
        <v>418441</v>
      </c>
      <c r="B370" t="s">
        <v>2</v>
      </c>
      <c r="C370" t="s">
        <v>32</v>
      </c>
      <c r="D370">
        <v>4552000</v>
      </c>
    </row>
    <row r="371" spans="1:4" x14ac:dyDescent="0.2">
      <c r="A371">
        <v>418441</v>
      </c>
      <c r="B371" t="s">
        <v>1</v>
      </c>
      <c r="C371" t="s">
        <v>32</v>
      </c>
      <c r="D371">
        <v>5437000</v>
      </c>
    </row>
    <row r="372" spans="1:4" x14ac:dyDescent="0.2">
      <c r="A372">
        <v>418441</v>
      </c>
      <c r="B372" t="s">
        <v>8</v>
      </c>
      <c r="C372" t="s">
        <v>32</v>
      </c>
      <c r="D372">
        <v>17950000</v>
      </c>
    </row>
    <row r="374" spans="1:4" x14ac:dyDescent="0.2">
      <c r="A374" s="6" t="s">
        <v>12</v>
      </c>
      <c r="B374" s="6" t="s">
        <v>39</v>
      </c>
      <c r="C374" s="6" t="s">
        <v>40</v>
      </c>
      <c r="D374" s="6" t="s">
        <v>14</v>
      </c>
    </row>
    <row r="375" spans="1:4" x14ac:dyDescent="0.2">
      <c r="A375">
        <v>418442</v>
      </c>
      <c r="B375" t="s">
        <v>6</v>
      </c>
      <c r="C375" t="s">
        <v>9</v>
      </c>
      <c r="D375">
        <v>50403573.789637201</v>
      </c>
    </row>
    <row r="376" spans="1:4" x14ac:dyDescent="0.2">
      <c r="A376">
        <v>418442</v>
      </c>
      <c r="B376" t="s">
        <v>7</v>
      </c>
      <c r="C376" t="s">
        <v>9</v>
      </c>
      <c r="D376">
        <v>98641182.814084798</v>
      </c>
    </row>
    <row r="377" spans="1:4" x14ac:dyDescent="0.2">
      <c r="A377">
        <v>418442</v>
      </c>
      <c r="B377" t="s">
        <v>5</v>
      </c>
      <c r="C377" t="s">
        <v>9</v>
      </c>
      <c r="D377">
        <v>107047764.17888799</v>
      </c>
    </row>
    <row r="378" spans="1:4" x14ac:dyDescent="0.2">
      <c r="A378">
        <v>418442</v>
      </c>
      <c r="B378" t="s">
        <v>4</v>
      </c>
      <c r="C378" t="s">
        <v>9</v>
      </c>
      <c r="D378">
        <v>262446104.49237701</v>
      </c>
    </row>
    <row r="379" spans="1:4" x14ac:dyDescent="0.2">
      <c r="A379">
        <v>418442</v>
      </c>
      <c r="B379" t="s">
        <v>3</v>
      </c>
      <c r="C379" t="s">
        <v>9</v>
      </c>
      <c r="D379">
        <v>379944958.83311599</v>
      </c>
    </row>
    <row r="380" spans="1:4" x14ac:dyDescent="0.2">
      <c r="A380">
        <v>418442</v>
      </c>
      <c r="B380" t="s">
        <v>2</v>
      </c>
      <c r="C380" t="s">
        <v>9</v>
      </c>
      <c r="D380">
        <v>850910064.97397697</v>
      </c>
    </row>
    <row r="381" spans="1:4" x14ac:dyDescent="0.2">
      <c r="A381">
        <v>418442</v>
      </c>
      <c r="B381" t="s">
        <v>1</v>
      </c>
      <c r="C381" t="s">
        <v>9</v>
      </c>
      <c r="D381">
        <v>871346011.09739399</v>
      </c>
    </row>
    <row r="382" spans="1:4" x14ac:dyDescent="0.2">
      <c r="A382">
        <v>418442</v>
      </c>
      <c r="B382" t="s">
        <v>0</v>
      </c>
      <c r="C382" t="s">
        <v>9</v>
      </c>
      <c r="D382">
        <v>1133240339.8205299</v>
      </c>
    </row>
    <row r="383" spans="1:4" x14ac:dyDescent="0.2">
      <c r="A383">
        <v>418442</v>
      </c>
      <c r="B383" t="s">
        <v>8</v>
      </c>
      <c r="C383" t="s">
        <v>9</v>
      </c>
      <c r="D383">
        <v>3753980000</v>
      </c>
    </row>
    <row r="384" spans="1:4" x14ac:dyDescent="0.2">
      <c r="A384">
        <v>418442</v>
      </c>
      <c r="B384" t="s">
        <v>6</v>
      </c>
      <c r="C384" t="s">
        <v>10</v>
      </c>
      <c r="D384">
        <v>56233340.733219802</v>
      </c>
    </row>
    <row r="385" spans="1:4" x14ac:dyDescent="0.2">
      <c r="A385">
        <v>418442</v>
      </c>
      <c r="B385" t="s">
        <v>7</v>
      </c>
      <c r="C385" t="s">
        <v>10</v>
      </c>
      <c r="D385">
        <v>110050197.366217</v>
      </c>
    </row>
    <row r="386" spans="1:4" x14ac:dyDescent="0.2">
      <c r="A386">
        <v>418442</v>
      </c>
      <c r="B386" t="s">
        <v>5</v>
      </c>
      <c r="C386" t="s">
        <v>10</v>
      </c>
      <c r="D386">
        <v>119429098.875493</v>
      </c>
    </row>
    <row r="387" spans="1:4" x14ac:dyDescent="0.2">
      <c r="A387">
        <v>418442</v>
      </c>
      <c r="B387" t="s">
        <v>4</v>
      </c>
      <c r="C387" t="s">
        <v>10</v>
      </c>
      <c r="D387">
        <v>292801087.47091001</v>
      </c>
    </row>
    <row r="388" spans="1:4" x14ac:dyDescent="0.2">
      <c r="A388">
        <v>418442</v>
      </c>
      <c r="B388" t="s">
        <v>3</v>
      </c>
      <c r="C388" t="s">
        <v>10</v>
      </c>
      <c r="D388">
        <v>423890068.17457998</v>
      </c>
    </row>
    <row r="389" spans="1:4" x14ac:dyDescent="0.2">
      <c r="A389">
        <v>418442</v>
      </c>
      <c r="B389" t="s">
        <v>2</v>
      </c>
      <c r="C389" t="s">
        <v>10</v>
      </c>
      <c r="D389">
        <v>949327835.69496596</v>
      </c>
    </row>
    <row r="390" spans="1:4" x14ac:dyDescent="0.2">
      <c r="A390">
        <v>418442</v>
      </c>
      <c r="B390" t="s">
        <v>1</v>
      </c>
      <c r="C390" t="s">
        <v>10</v>
      </c>
      <c r="D390">
        <v>972127439.67463803</v>
      </c>
    </row>
    <row r="391" spans="1:4" x14ac:dyDescent="0.2">
      <c r="A391">
        <v>418442</v>
      </c>
      <c r="B391" t="s">
        <v>0</v>
      </c>
      <c r="C391" t="s">
        <v>10</v>
      </c>
      <c r="D391">
        <v>1264312932.00998</v>
      </c>
    </row>
    <row r="392" spans="1:4" x14ac:dyDescent="0.2">
      <c r="A392">
        <v>418442</v>
      </c>
      <c r="B392" t="s">
        <v>8</v>
      </c>
      <c r="C392" t="s">
        <v>10</v>
      </c>
      <c r="D392">
        <v>4188172000</v>
      </c>
    </row>
    <row r="393" spans="1:4" x14ac:dyDescent="0.2">
      <c r="A393">
        <v>418442</v>
      </c>
      <c r="B393" t="s">
        <v>6</v>
      </c>
      <c r="C393" t="s">
        <v>11</v>
      </c>
      <c r="D393">
        <v>57902078.491131499</v>
      </c>
    </row>
    <row r="394" spans="1:4" x14ac:dyDescent="0.2">
      <c r="A394">
        <v>418442</v>
      </c>
      <c r="B394" t="s">
        <v>7</v>
      </c>
      <c r="C394" t="s">
        <v>11</v>
      </c>
      <c r="D394">
        <v>113315963.141753</v>
      </c>
    </row>
    <row r="395" spans="1:4" x14ac:dyDescent="0.2">
      <c r="A395">
        <v>418442</v>
      </c>
      <c r="B395" t="s">
        <v>5</v>
      </c>
      <c r="C395" t="s">
        <v>11</v>
      </c>
      <c r="D395">
        <v>122973185.78351399</v>
      </c>
    </row>
    <row r="396" spans="1:4" x14ac:dyDescent="0.2">
      <c r="A396">
        <v>418442</v>
      </c>
      <c r="B396" t="s">
        <v>4</v>
      </c>
      <c r="C396" t="s">
        <v>11</v>
      </c>
      <c r="D396">
        <v>301490029.36640102</v>
      </c>
    </row>
    <row r="397" spans="1:4" x14ac:dyDescent="0.2">
      <c r="A397">
        <v>418442</v>
      </c>
      <c r="B397" t="s">
        <v>3</v>
      </c>
      <c r="C397" t="s">
        <v>11</v>
      </c>
      <c r="D397">
        <v>436469106.743931</v>
      </c>
    </row>
    <row r="398" spans="1:4" x14ac:dyDescent="0.2">
      <c r="A398">
        <v>418442</v>
      </c>
      <c r="B398" t="s">
        <v>2</v>
      </c>
      <c r="C398" t="s">
        <v>11</v>
      </c>
      <c r="D398">
        <v>977499364.95865202</v>
      </c>
    </row>
    <row r="399" spans="1:4" x14ac:dyDescent="0.2">
      <c r="A399">
        <v>418442</v>
      </c>
      <c r="B399" t="s">
        <v>1</v>
      </c>
      <c r="C399" t="s">
        <v>11</v>
      </c>
      <c r="D399">
        <v>1000975552.60791</v>
      </c>
    </row>
    <row r="400" spans="1:4" x14ac:dyDescent="0.2">
      <c r="A400">
        <v>418442</v>
      </c>
      <c r="B400" t="s">
        <v>0</v>
      </c>
      <c r="C400" t="s">
        <v>11</v>
      </c>
      <c r="D400">
        <v>1301831718.9067099</v>
      </c>
    </row>
    <row r="401" spans="1:4" x14ac:dyDescent="0.2">
      <c r="A401">
        <v>418442</v>
      </c>
      <c r="B401" t="s">
        <v>8</v>
      </c>
      <c r="C401" t="s">
        <v>11</v>
      </c>
      <c r="D401">
        <v>4312457000</v>
      </c>
    </row>
    <row r="402" spans="1:4" x14ac:dyDescent="0.2">
      <c r="A402">
        <v>418442</v>
      </c>
      <c r="B402" t="s">
        <v>6</v>
      </c>
      <c r="C402" t="s">
        <v>32</v>
      </c>
      <c r="D402">
        <v>61981218.2164049</v>
      </c>
    </row>
    <row r="403" spans="1:4" x14ac:dyDescent="0.2">
      <c r="A403">
        <v>418442</v>
      </c>
      <c r="B403" t="s">
        <v>7</v>
      </c>
      <c r="C403" t="s">
        <v>32</v>
      </c>
      <c r="D403">
        <v>121298951.987827</v>
      </c>
    </row>
    <row r="404" spans="1:4" x14ac:dyDescent="0.2">
      <c r="A404">
        <v>418442</v>
      </c>
      <c r="B404" t="s">
        <v>5</v>
      </c>
      <c r="C404" t="s">
        <v>32</v>
      </c>
      <c r="D404">
        <v>131636515.6733</v>
      </c>
    </row>
    <row r="405" spans="1:4" x14ac:dyDescent="0.2">
      <c r="A405">
        <v>418442</v>
      </c>
      <c r="B405" t="s">
        <v>4</v>
      </c>
      <c r="C405" t="s">
        <v>32</v>
      </c>
      <c r="D405">
        <v>322729680.64680701</v>
      </c>
    </row>
    <row r="406" spans="1:4" x14ac:dyDescent="0.2">
      <c r="A406">
        <v>418442</v>
      </c>
      <c r="B406" t="s">
        <v>3</v>
      </c>
      <c r="C406" t="s">
        <v>32</v>
      </c>
      <c r="D406">
        <v>467217890.182621</v>
      </c>
    </row>
    <row r="407" spans="1:4" x14ac:dyDescent="0.2">
      <c r="A407">
        <v>418442</v>
      </c>
      <c r="B407" t="s">
        <v>2</v>
      </c>
      <c r="C407" t="s">
        <v>32</v>
      </c>
      <c r="D407">
        <v>1046363153.52961</v>
      </c>
    </row>
    <row r="408" spans="1:4" x14ac:dyDescent="0.2">
      <c r="A408">
        <v>418442</v>
      </c>
      <c r="B408" t="s">
        <v>1</v>
      </c>
      <c r="C408" t="s">
        <v>32</v>
      </c>
      <c r="D408">
        <v>1071493213.58092</v>
      </c>
    </row>
    <row r="409" spans="1:4" x14ac:dyDescent="0.2">
      <c r="A409">
        <v>418442</v>
      </c>
      <c r="B409" t="s">
        <v>0</v>
      </c>
      <c r="C409" t="s">
        <v>32</v>
      </c>
      <c r="D409">
        <v>1393544376.1825099</v>
      </c>
    </row>
    <row r="410" spans="1:4" x14ac:dyDescent="0.2">
      <c r="A410">
        <v>418442</v>
      </c>
      <c r="B410" t="s">
        <v>8</v>
      </c>
      <c r="C410" t="s">
        <v>32</v>
      </c>
      <c r="D410">
        <v>4616265000</v>
      </c>
    </row>
    <row r="412" spans="1:4" x14ac:dyDescent="0.2">
      <c r="A412" s="6" t="s">
        <v>12</v>
      </c>
      <c r="B412" s="6" t="s">
        <v>39</v>
      </c>
      <c r="C412" s="6" t="s">
        <v>40</v>
      </c>
      <c r="D412" s="6" t="s">
        <v>14</v>
      </c>
    </row>
    <row r="413" spans="1:4" x14ac:dyDescent="0.2">
      <c r="A413">
        <v>418443</v>
      </c>
      <c r="B413" t="s">
        <v>7</v>
      </c>
      <c r="C413" t="s">
        <v>9</v>
      </c>
      <c r="D413">
        <v>79644000</v>
      </c>
    </row>
    <row r="414" spans="1:4" x14ac:dyDescent="0.2">
      <c r="A414">
        <v>418443</v>
      </c>
      <c r="B414" t="s">
        <v>6</v>
      </c>
      <c r="C414" t="s">
        <v>9</v>
      </c>
      <c r="D414">
        <v>134238000</v>
      </c>
    </row>
    <row r="415" spans="1:4" x14ac:dyDescent="0.2">
      <c r="A415">
        <v>418443</v>
      </c>
      <c r="B415" t="s">
        <v>5</v>
      </c>
      <c r="C415" t="s">
        <v>9</v>
      </c>
      <c r="D415">
        <v>148317000</v>
      </c>
    </row>
    <row r="416" spans="1:4" x14ac:dyDescent="0.2">
      <c r="A416">
        <v>418443</v>
      </c>
      <c r="B416" t="s">
        <v>4</v>
      </c>
      <c r="C416" t="s">
        <v>9</v>
      </c>
      <c r="D416">
        <v>562697000</v>
      </c>
    </row>
    <row r="417" spans="1:4" x14ac:dyDescent="0.2">
      <c r="A417">
        <v>418443</v>
      </c>
      <c r="B417" t="s">
        <v>3</v>
      </c>
      <c r="C417" t="s">
        <v>9</v>
      </c>
      <c r="D417">
        <v>718692000</v>
      </c>
    </row>
    <row r="418" spans="1:4" x14ac:dyDescent="0.2">
      <c r="A418">
        <v>418443</v>
      </c>
      <c r="B418" t="s">
        <v>2</v>
      </c>
      <c r="C418" t="s">
        <v>9</v>
      </c>
      <c r="D418">
        <v>1438773000</v>
      </c>
    </row>
    <row r="419" spans="1:4" x14ac:dyDescent="0.2">
      <c r="A419">
        <v>418443</v>
      </c>
      <c r="B419" t="s">
        <v>1</v>
      </c>
      <c r="C419" t="s">
        <v>9</v>
      </c>
      <c r="D419">
        <v>1810052000</v>
      </c>
    </row>
    <row r="420" spans="1:4" x14ac:dyDescent="0.2">
      <c r="A420">
        <v>418443</v>
      </c>
      <c r="B420" t="s">
        <v>0</v>
      </c>
      <c r="C420" t="s">
        <v>9</v>
      </c>
      <c r="D420">
        <v>2193195000</v>
      </c>
    </row>
    <row r="421" spans="1:4" x14ac:dyDescent="0.2">
      <c r="A421">
        <v>418443</v>
      </c>
      <c r="B421" t="s">
        <v>8</v>
      </c>
      <c r="C421" t="s">
        <v>9</v>
      </c>
      <c r="D421">
        <v>7085608000</v>
      </c>
    </row>
    <row r="422" spans="1:4" x14ac:dyDescent="0.2">
      <c r="A422">
        <v>418443</v>
      </c>
      <c r="B422" t="s">
        <v>7</v>
      </c>
      <c r="C422" t="s">
        <v>10</v>
      </c>
      <c r="D422">
        <v>77864000</v>
      </c>
    </row>
    <row r="423" spans="1:4" x14ac:dyDescent="0.2">
      <c r="A423">
        <v>418443</v>
      </c>
      <c r="B423" t="s">
        <v>6</v>
      </c>
      <c r="C423" t="s">
        <v>10</v>
      </c>
      <c r="D423">
        <v>143342000</v>
      </c>
    </row>
    <row r="424" spans="1:4" x14ac:dyDescent="0.2">
      <c r="A424">
        <v>418443</v>
      </c>
      <c r="B424" t="s">
        <v>5</v>
      </c>
      <c r="C424" t="s">
        <v>10</v>
      </c>
      <c r="D424">
        <v>157852000</v>
      </c>
    </row>
    <row r="425" spans="1:4" x14ac:dyDescent="0.2">
      <c r="A425">
        <v>418443</v>
      </c>
      <c r="B425" t="s">
        <v>4</v>
      </c>
      <c r="C425" t="s">
        <v>10</v>
      </c>
      <c r="D425">
        <v>613224000</v>
      </c>
    </row>
    <row r="426" spans="1:4" x14ac:dyDescent="0.2">
      <c r="A426">
        <v>418443</v>
      </c>
      <c r="B426" t="s">
        <v>3</v>
      </c>
      <c r="C426" t="s">
        <v>10</v>
      </c>
      <c r="D426">
        <v>767285000</v>
      </c>
    </row>
    <row r="427" spans="1:4" x14ac:dyDescent="0.2">
      <c r="A427">
        <v>418443</v>
      </c>
      <c r="B427" t="s">
        <v>2</v>
      </c>
      <c r="C427" t="s">
        <v>10</v>
      </c>
      <c r="D427">
        <v>1547789000</v>
      </c>
    </row>
    <row r="428" spans="1:4" x14ac:dyDescent="0.2">
      <c r="A428">
        <v>418443</v>
      </c>
      <c r="B428" t="s">
        <v>1</v>
      </c>
      <c r="C428" t="s">
        <v>10</v>
      </c>
      <c r="D428">
        <v>1944113000</v>
      </c>
    </row>
    <row r="429" spans="1:4" x14ac:dyDescent="0.2">
      <c r="A429">
        <v>418443</v>
      </c>
      <c r="B429" t="s">
        <v>0</v>
      </c>
      <c r="C429" t="s">
        <v>10</v>
      </c>
      <c r="D429">
        <v>2355261000</v>
      </c>
    </row>
    <row r="430" spans="1:4" x14ac:dyDescent="0.2">
      <c r="A430">
        <v>418443</v>
      </c>
      <c r="B430" t="s">
        <v>8</v>
      </c>
      <c r="C430" t="s">
        <v>10</v>
      </c>
      <c r="D430">
        <v>7606730000</v>
      </c>
    </row>
    <row r="431" spans="1:4" x14ac:dyDescent="0.2">
      <c r="A431">
        <v>418443</v>
      </c>
      <c r="B431" t="s">
        <v>7</v>
      </c>
      <c r="C431" t="s">
        <v>11</v>
      </c>
      <c r="D431">
        <v>82355000</v>
      </c>
    </row>
    <row r="432" spans="1:4" x14ac:dyDescent="0.2">
      <c r="A432">
        <v>418443</v>
      </c>
      <c r="B432" t="s">
        <v>6</v>
      </c>
      <c r="C432" t="s">
        <v>11</v>
      </c>
      <c r="D432">
        <v>142493000</v>
      </c>
    </row>
    <row r="433" spans="1:4" x14ac:dyDescent="0.2">
      <c r="A433">
        <v>418443</v>
      </c>
      <c r="B433" t="s">
        <v>5</v>
      </c>
      <c r="C433" t="s">
        <v>11</v>
      </c>
      <c r="D433">
        <v>160922000</v>
      </c>
    </row>
    <row r="434" spans="1:4" x14ac:dyDescent="0.2">
      <c r="A434">
        <v>418443</v>
      </c>
      <c r="B434" t="s">
        <v>4</v>
      </c>
      <c r="C434" t="s">
        <v>11</v>
      </c>
      <c r="D434">
        <v>631732000</v>
      </c>
    </row>
    <row r="435" spans="1:4" x14ac:dyDescent="0.2">
      <c r="A435">
        <v>418443</v>
      </c>
      <c r="B435" t="s">
        <v>3</v>
      </c>
      <c r="C435" t="s">
        <v>11</v>
      </c>
      <c r="D435">
        <v>805132000</v>
      </c>
    </row>
    <row r="436" spans="1:4" x14ac:dyDescent="0.2">
      <c r="A436">
        <v>418443</v>
      </c>
      <c r="B436" t="s">
        <v>2</v>
      </c>
      <c r="C436" t="s">
        <v>11</v>
      </c>
      <c r="D436">
        <v>1632499000</v>
      </c>
    </row>
    <row r="437" spans="1:4" x14ac:dyDescent="0.2">
      <c r="A437">
        <v>418443</v>
      </c>
      <c r="B437" t="s">
        <v>1</v>
      </c>
      <c r="C437" t="s">
        <v>11</v>
      </c>
      <c r="D437">
        <v>2044646000</v>
      </c>
    </row>
    <row r="438" spans="1:4" x14ac:dyDescent="0.2">
      <c r="A438">
        <v>418443</v>
      </c>
      <c r="B438" t="s">
        <v>0</v>
      </c>
      <c r="C438" t="s">
        <v>11</v>
      </c>
      <c r="D438">
        <v>2483626000</v>
      </c>
    </row>
    <row r="439" spans="1:4" x14ac:dyDescent="0.2">
      <c r="A439">
        <v>418443</v>
      </c>
      <c r="B439" t="s">
        <v>8</v>
      </c>
      <c r="C439" t="s">
        <v>11</v>
      </c>
      <c r="D439">
        <v>7983405000</v>
      </c>
    </row>
    <row r="440" spans="1:4" x14ac:dyDescent="0.2">
      <c r="A440">
        <v>418443</v>
      </c>
      <c r="B440" t="s">
        <v>7</v>
      </c>
      <c r="C440" t="s">
        <v>32</v>
      </c>
      <c r="D440">
        <v>106405000</v>
      </c>
    </row>
    <row r="441" spans="1:4" x14ac:dyDescent="0.2">
      <c r="A441">
        <v>418443</v>
      </c>
      <c r="B441" t="s">
        <v>6</v>
      </c>
      <c r="C441" t="s">
        <v>32</v>
      </c>
      <c r="D441">
        <v>161904000</v>
      </c>
    </row>
    <row r="442" spans="1:4" x14ac:dyDescent="0.2">
      <c r="A442">
        <v>418443</v>
      </c>
      <c r="B442" t="s">
        <v>5</v>
      </c>
      <c r="C442" t="s">
        <v>32</v>
      </c>
      <c r="D442">
        <v>175951000</v>
      </c>
    </row>
    <row r="443" spans="1:4" x14ac:dyDescent="0.2">
      <c r="A443">
        <v>418443</v>
      </c>
      <c r="B443" t="s">
        <v>4</v>
      </c>
      <c r="C443" t="s">
        <v>32</v>
      </c>
      <c r="D443">
        <v>672980000</v>
      </c>
    </row>
    <row r="444" spans="1:4" x14ac:dyDescent="0.2">
      <c r="A444">
        <v>418443</v>
      </c>
      <c r="B444" t="s">
        <v>3</v>
      </c>
      <c r="C444" t="s">
        <v>32</v>
      </c>
      <c r="D444">
        <v>881419000</v>
      </c>
    </row>
    <row r="445" spans="1:4" x14ac:dyDescent="0.2">
      <c r="A445">
        <v>418443</v>
      </c>
      <c r="B445" t="s">
        <v>2</v>
      </c>
      <c r="C445" t="s">
        <v>32</v>
      </c>
      <c r="D445">
        <v>1780929000</v>
      </c>
    </row>
    <row r="446" spans="1:4" x14ac:dyDescent="0.2">
      <c r="A446">
        <v>418443</v>
      </c>
      <c r="B446" t="s">
        <v>1</v>
      </c>
      <c r="C446" t="s">
        <v>32</v>
      </c>
      <c r="D446">
        <v>2224573000</v>
      </c>
    </row>
    <row r="447" spans="1:4" x14ac:dyDescent="0.2">
      <c r="A447">
        <v>418443</v>
      </c>
      <c r="B447" t="s">
        <v>0</v>
      </c>
      <c r="C447" t="s">
        <v>32</v>
      </c>
      <c r="D447">
        <v>2708501000</v>
      </c>
    </row>
    <row r="448" spans="1:4" x14ac:dyDescent="0.2">
      <c r="A448">
        <v>418443</v>
      </c>
      <c r="B448" t="s">
        <v>8</v>
      </c>
      <c r="C448" t="s">
        <v>32</v>
      </c>
      <c r="D448">
        <v>8712662000</v>
      </c>
    </row>
    <row r="450" spans="1:4" x14ac:dyDescent="0.2">
      <c r="A450" s="6" t="s">
        <v>12</v>
      </c>
      <c r="B450" s="6" t="s">
        <v>39</v>
      </c>
      <c r="C450" s="6" t="s">
        <v>40</v>
      </c>
      <c r="D450" s="6" t="s">
        <v>14</v>
      </c>
    </row>
    <row r="451" spans="1:4" x14ac:dyDescent="0.2">
      <c r="A451">
        <v>418444</v>
      </c>
      <c r="B451" t="s">
        <v>8</v>
      </c>
      <c r="C451" t="s">
        <v>9</v>
      </c>
      <c r="D451">
        <v>-9000</v>
      </c>
    </row>
    <row r="452" spans="1:4" x14ac:dyDescent="0.2">
      <c r="A452">
        <v>418444</v>
      </c>
      <c r="B452" t="s">
        <v>1</v>
      </c>
      <c r="C452" t="s">
        <v>9</v>
      </c>
      <c r="D452">
        <v>-8000</v>
      </c>
    </row>
    <row r="453" spans="1:4" x14ac:dyDescent="0.2">
      <c r="A453">
        <v>418444</v>
      </c>
      <c r="B453" t="s">
        <v>5</v>
      </c>
      <c r="C453" t="s">
        <v>9</v>
      </c>
      <c r="D453">
        <v>-1000</v>
      </c>
    </row>
    <row r="454" spans="1:4" x14ac:dyDescent="0.2">
      <c r="A454">
        <v>418444</v>
      </c>
      <c r="B454" t="s">
        <v>6</v>
      </c>
      <c r="C454" t="s">
        <v>9</v>
      </c>
      <c r="D454">
        <v>0</v>
      </c>
    </row>
    <row r="455" spans="1:4" x14ac:dyDescent="0.2">
      <c r="A455">
        <v>418444</v>
      </c>
      <c r="B455" t="s">
        <v>0</v>
      </c>
      <c r="C455" t="s">
        <v>9</v>
      </c>
      <c r="D455">
        <v>0</v>
      </c>
    </row>
    <row r="456" spans="1:4" x14ac:dyDescent="0.2">
      <c r="A456">
        <v>418444</v>
      </c>
      <c r="B456" t="s">
        <v>7</v>
      </c>
      <c r="C456" t="s">
        <v>9</v>
      </c>
      <c r="D456">
        <v>0</v>
      </c>
    </row>
    <row r="457" spans="1:4" x14ac:dyDescent="0.2">
      <c r="A457">
        <v>418444</v>
      </c>
      <c r="B457" t="s">
        <v>2</v>
      </c>
      <c r="C457" t="s">
        <v>9</v>
      </c>
      <c r="D457">
        <v>0</v>
      </c>
    </row>
    <row r="458" spans="1:4" x14ac:dyDescent="0.2">
      <c r="A458">
        <v>418444</v>
      </c>
      <c r="B458" t="s">
        <v>4</v>
      </c>
      <c r="C458" t="s">
        <v>9</v>
      </c>
      <c r="D458">
        <v>0</v>
      </c>
    </row>
    <row r="459" spans="1:4" x14ac:dyDescent="0.2">
      <c r="A459">
        <v>418444</v>
      </c>
      <c r="B459" t="s">
        <v>3</v>
      </c>
      <c r="C459" t="s">
        <v>9</v>
      </c>
      <c r="D459">
        <v>0</v>
      </c>
    </row>
    <row r="460" spans="1:4" x14ac:dyDescent="0.2">
      <c r="A460">
        <v>418444</v>
      </c>
      <c r="B460" t="s">
        <v>6</v>
      </c>
      <c r="C460" t="s">
        <v>10</v>
      </c>
      <c r="D460">
        <v>0</v>
      </c>
    </row>
    <row r="461" spans="1:4" x14ac:dyDescent="0.2">
      <c r="A461">
        <v>418444</v>
      </c>
      <c r="B461" t="s">
        <v>0</v>
      </c>
      <c r="C461" t="s">
        <v>10</v>
      </c>
      <c r="D461">
        <v>0</v>
      </c>
    </row>
    <row r="462" spans="1:4" x14ac:dyDescent="0.2">
      <c r="A462">
        <v>418444</v>
      </c>
      <c r="B462" t="s">
        <v>7</v>
      </c>
      <c r="C462" t="s">
        <v>10</v>
      </c>
      <c r="D462">
        <v>0</v>
      </c>
    </row>
    <row r="463" spans="1:4" x14ac:dyDescent="0.2">
      <c r="A463">
        <v>418444</v>
      </c>
      <c r="B463" t="s">
        <v>2</v>
      </c>
      <c r="C463" t="s">
        <v>10</v>
      </c>
      <c r="D463">
        <v>0</v>
      </c>
    </row>
    <row r="464" spans="1:4" x14ac:dyDescent="0.2">
      <c r="A464">
        <v>418444</v>
      </c>
      <c r="B464" t="s">
        <v>4</v>
      </c>
      <c r="C464" t="s">
        <v>10</v>
      </c>
      <c r="D464">
        <v>0</v>
      </c>
    </row>
    <row r="465" spans="1:4" x14ac:dyDescent="0.2">
      <c r="A465">
        <v>418444</v>
      </c>
      <c r="B465" t="s">
        <v>5</v>
      </c>
      <c r="C465" t="s">
        <v>10</v>
      </c>
      <c r="D465">
        <v>0</v>
      </c>
    </row>
    <row r="466" spans="1:4" x14ac:dyDescent="0.2">
      <c r="A466">
        <v>418444</v>
      </c>
      <c r="B466" t="s">
        <v>8</v>
      </c>
      <c r="C466" t="s">
        <v>10</v>
      </c>
      <c r="D466">
        <v>0</v>
      </c>
    </row>
    <row r="467" spans="1:4" x14ac:dyDescent="0.2">
      <c r="A467">
        <v>418444</v>
      </c>
      <c r="B467" t="s">
        <v>1</v>
      </c>
      <c r="C467" t="s">
        <v>10</v>
      </c>
      <c r="D467">
        <v>0</v>
      </c>
    </row>
    <row r="468" spans="1:4" x14ac:dyDescent="0.2">
      <c r="A468">
        <v>418444</v>
      </c>
      <c r="B468" t="s">
        <v>3</v>
      </c>
      <c r="C468" t="s">
        <v>10</v>
      </c>
      <c r="D468">
        <v>0</v>
      </c>
    </row>
    <row r="469" spans="1:4" x14ac:dyDescent="0.2">
      <c r="A469">
        <v>418444</v>
      </c>
      <c r="B469" t="s">
        <v>6</v>
      </c>
      <c r="C469" t="s">
        <v>11</v>
      </c>
      <c r="D469">
        <v>0</v>
      </c>
    </row>
    <row r="470" spans="1:4" x14ac:dyDescent="0.2">
      <c r="A470">
        <v>418444</v>
      </c>
      <c r="B470" t="s">
        <v>0</v>
      </c>
      <c r="C470" t="s">
        <v>11</v>
      </c>
      <c r="D470">
        <v>0</v>
      </c>
    </row>
    <row r="471" spans="1:4" x14ac:dyDescent="0.2">
      <c r="A471">
        <v>418444</v>
      </c>
      <c r="B471" t="s">
        <v>7</v>
      </c>
      <c r="C471" t="s">
        <v>11</v>
      </c>
      <c r="D471">
        <v>0</v>
      </c>
    </row>
    <row r="472" spans="1:4" x14ac:dyDescent="0.2">
      <c r="A472">
        <v>418444</v>
      </c>
      <c r="B472" t="s">
        <v>2</v>
      </c>
      <c r="C472" t="s">
        <v>11</v>
      </c>
      <c r="D472">
        <v>0</v>
      </c>
    </row>
    <row r="473" spans="1:4" x14ac:dyDescent="0.2">
      <c r="A473">
        <v>418444</v>
      </c>
      <c r="B473" t="s">
        <v>4</v>
      </c>
      <c r="C473" t="s">
        <v>11</v>
      </c>
      <c r="D473">
        <v>0</v>
      </c>
    </row>
    <row r="474" spans="1:4" x14ac:dyDescent="0.2">
      <c r="A474">
        <v>418444</v>
      </c>
      <c r="B474" t="s">
        <v>5</v>
      </c>
      <c r="C474" t="s">
        <v>11</v>
      </c>
      <c r="D474">
        <v>0</v>
      </c>
    </row>
    <row r="475" spans="1:4" x14ac:dyDescent="0.2">
      <c r="A475">
        <v>418444</v>
      </c>
      <c r="B475" t="s">
        <v>8</v>
      </c>
      <c r="C475" t="s">
        <v>11</v>
      </c>
      <c r="D475">
        <v>0</v>
      </c>
    </row>
    <row r="476" spans="1:4" x14ac:dyDescent="0.2">
      <c r="A476">
        <v>418444</v>
      </c>
      <c r="B476" t="s">
        <v>1</v>
      </c>
      <c r="C476" t="s">
        <v>11</v>
      </c>
      <c r="D476">
        <v>0</v>
      </c>
    </row>
    <row r="477" spans="1:4" x14ac:dyDescent="0.2">
      <c r="A477">
        <v>418444</v>
      </c>
      <c r="B477" t="s">
        <v>3</v>
      </c>
      <c r="C477" t="s">
        <v>11</v>
      </c>
      <c r="D477">
        <v>0</v>
      </c>
    </row>
    <row r="478" spans="1:4" x14ac:dyDescent="0.2">
      <c r="A478">
        <v>418444</v>
      </c>
      <c r="B478" t="s">
        <v>6</v>
      </c>
      <c r="C478" t="s">
        <v>32</v>
      </c>
      <c r="D478">
        <v>0</v>
      </c>
    </row>
    <row r="479" spans="1:4" x14ac:dyDescent="0.2">
      <c r="A479">
        <v>418444</v>
      </c>
      <c r="B479" t="s">
        <v>0</v>
      </c>
      <c r="C479" t="s">
        <v>32</v>
      </c>
      <c r="D479">
        <v>0</v>
      </c>
    </row>
    <row r="480" spans="1:4" x14ac:dyDescent="0.2">
      <c r="A480">
        <v>418444</v>
      </c>
      <c r="B480" t="s">
        <v>7</v>
      </c>
      <c r="C480" t="s">
        <v>32</v>
      </c>
      <c r="D480">
        <v>0</v>
      </c>
    </row>
    <row r="481" spans="1:4" x14ac:dyDescent="0.2">
      <c r="A481">
        <v>418444</v>
      </c>
      <c r="B481" t="s">
        <v>2</v>
      </c>
      <c r="C481" t="s">
        <v>32</v>
      </c>
      <c r="D481">
        <v>0</v>
      </c>
    </row>
    <row r="482" spans="1:4" x14ac:dyDescent="0.2">
      <c r="A482">
        <v>418444</v>
      </c>
      <c r="B482" t="s">
        <v>4</v>
      </c>
      <c r="C482" t="s">
        <v>32</v>
      </c>
      <c r="D482">
        <v>0</v>
      </c>
    </row>
    <row r="483" spans="1:4" x14ac:dyDescent="0.2">
      <c r="A483">
        <v>418444</v>
      </c>
      <c r="B483" t="s">
        <v>5</v>
      </c>
      <c r="C483" t="s">
        <v>32</v>
      </c>
      <c r="D483">
        <v>0</v>
      </c>
    </row>
    <row r="484" spans="1:4" x14ac:dyDescent="0.2">
      <c r="A484">
        <v>418444</v>
      </c>
      <c r="B484" t="s">
        <v>8</v>
      </c>
      <c r="C484" t="s">
        <v>32</v>
      </c>
      <c r="D484">
        <v>0</v>
      </c>
    </row>
    <row r="485" spans="1:4" x14ac:dyDescent="0.2">
      <c r="A485">
        <v>418444</v>
      </c>
      <c r="B485" t="s">
        <v>1</v>
      </c>
      <c r="C485" t="s">
        <v>32</v>
      </c>
      <c r="D485">
        <v>0</v>
      </c>
    </row>
    <row r="486" spans="1:4" x14ac:dyDescent="0.2">
      <c r="A486">
        <v>418444</v>
      </c>
      <c r="B486" t="s">
        <v>3</v>
      </c>
      <c r="C486" t="s">
        <v>32</v>
      </c>
      <c r="D486">
        <v>0</v>
      </c>
    </row>
    <row r="488" spans="1:4" x14ac:dyDescent="0.2">
      <c r="A488" s="6" t="s">
        <v>12</v>
      </c>
      <c r="B488" s="6" t="s">
        <v>39</v>
      </c>
      <c r="C488" s="6" t="s">
        <v>40</v>
      </c>
      <c r="D488" s="6" t="s">
        <v>14</v>
      </c>
    </row>
    <row r="489" spans="1:4" x14ac:dyDescent="0.2">
      <c r="A489">
        <v>418445</v>
      </c>
      <c r="B489" t="s">
        <v>7</v>
      </c>
      <c r="C489" t="s">
        <v>9</v>
      </c>
      <c r="D489">
        <v>358000</v>
      </c>
    </row>
    <row r="490" spans="1:4" x14ac:dyDescent="0.2">
      <c r="A490">
        <v>418445</v>
      </c>
      <c r="B490" t="s">
        <v>5</v>
      </c>
      <c r="C490" t="s">
        <v>9</v>
      </c>
      <c r="D490">
        <v>606000</v>
      </c>
    </row>
    <row r="491" spans="1:4" x14ac:dyDescent="0.2">
      <c r="A491">
        <v>418445</v>
      </c>
      <c r="B491" t="s">
        <v>6</v>
      </c>
      <c r="C491" t="s">
        <v>9</v>
      </c>
      <c r="D491">
        <v>662000</v>
      </c>
    </row>
    <row r="492" spans="1:4" x14ac:dyDescent="0.2">
      <c r="A492">
        <v>418445</v>
      </c>
      <c r="B492" t="s">
        <v>4</v>
      </c>
      <c r="C492" t="s">
        <v>9</v>
      </c>
      <c r="D492">
        <v>1937000</v>
      </c>
    </row>
    <row r="493" spans="1:4" x14ac:dyDescent="0.2">
      <c r="A493">
        <v>418445</v>
      </c>
      <c r="B493" t="s">
        <v>3</v>
      </c>
      <c r="C493" t="s">
        <v>9</v>
      </c>
      <c r="D493">
        <v>2811000</v>
      </c>
    </row>
    <row r="494" spans="1:4" x14ac:dyDescent="0.2">
      <c r="A494">
        <v>418445</v>
      </c>
      <c r="B494" t="s">
        <v>2</v>
      </c>
      <c r="C494" t="s">
        <v>9</v>
      </c>
      <c r="D494">
        <v>5595000</v>
      </c>
    </row>
    <row r="495" spans="1:4" x14ac:dyDescent="0.2">
      <c r="A495">
        <v>418445</v>
      </c>
      <c r="B495" t="s">
        <v>0</v>
      </c>
      <c r="C495" t="s">
        <v>9</v>
      </c>
      <c r="D495">
        <v>8493000</v>
      </c>
    </row>
    <row r="496" spans="1:4" x14ac:dyDescent="0.2">
      <c r="A496">
        <v>418445</v>
      </c>
      <c r="B496" t="s">
        <v>1</v>
      </c>
      <c r="C496" t="s">
        <v>9</v>
      </c>
      <c r="D496">
        <v>17040000</v>
      </c>
    </row>
    <row r="497" spans="1:4" x14ac:dyDescent="0.2">
      <c r="A497">
        <v>418445</v>
      </c>
      <c r="B497" t="s">
        <v>8</v>
      </c>
      <c r="C497" t="s">
        <v>9</v>
      </c>
      <c r="D497">
        <v>37502000</v>
      </c>
    </row>
    <row r="498" spans="1:4" x14ac:dyDescent="0.2">
      <c r="A498">
        <v>418445</v>
      </c>
      <c r="B498" t="s">
        <v>7</v>
      </c>
      <c r="C498" t="s">
        <v>10</v>
      </c>
      <c r="D498">
        <v>358000</v>
      </c>
    </row>
    <row r="499" spans="1:4" x14ac:dyDescent="0.2">
      <c r="A499">
        <v>418445</v>
      </c>
      <c r="B499" t="s">
        <v>5</v>
      </c>
      <c r="C499" t="s">
        <v>10</v>
      </c>
      <c r="D499">
        <v>606000</v>
      </c>
    </row>
    <row r="500" spans="1:4" x14ac:dyDescent="0.2">
      <c r="A500">
        <v>418445</v>
      </c>
      <c r="B500" t="s">
        <v>6</v>
      </c>
      <c r="C500" t="s">
        <v>10</v>
      </c>
      <c r="D500">
        <v>662000</v>
      </c>
    </row>
    <row r="501" spans="1:4" x14ac:dyDescent="0.2">
      <c r="A501">
        <v>418445</v>
      </c>
      <c r="B501" t="s">
        <v>4</v>
      </c>
      <c r="C501" t="s">
        <v>10</v>
      </c>
      <c r="D501">
        <v>1937000</v>
      </c>
    </row>
    <row r="502" spans="1:4" x14ac:dyDescent="0.2">
      <c r="A502">
        <v>418445</v>
      </c>
      <c r="B502" t="s">
        <v>3</v>
      </c>
      <c r="C502" t="s">
        <v>10</v>
      </c>
      <c r="D502">
        <v>2811000</v>
      </c>
    </row>
    <row r="503" spans="1:4" x14ac:dyDescent="0.2">
      <c r="A503">
        <v>418445</v>
      </c>
      <c r="B503" t="s">
        <v>2</v>
      </c>
      <c r="C503" t="s">
        <v>10</v>
      </c>
      <c r="D503">
        <v>5595000</v>
      </c>
    </row>
    <row r="504" spans="1:4" x14ac:dyDescent="0.2">
      <c r="A504">
        <v>418445</v>
      </c>
      <c r="B504" t="s">
        <v>0</v>
      </c>
      <c r="C504" t="s">
        <v>10</v>
      </c>
      <c r="D504">
        <v>8493000</v>
      </c>
    </row>
    <row r="505" spans="1:4" x14ac:dyDescent="0.2">
      <c r="A505">
        <v>418445</v>
      </c>
      <c r="B505" t="s">
        <v>1</v>
      </c>
      <c r="C505" t="s">
        <v>10</v>
      </c>
      <c r="D505">
        <v>17040000</v>
      </c>
    </row>
    <row r="506" spans="1:4" x14ac:dyDescent="0.2">
      <c r="A506">
        <v>418445</v>
      </c>
      <c r="B506" t="s">
        <v>8</v>
      </c>
      <c r="C506" t="s">
        <v>10</v>
      </c>
      <c r="D506">
        <v>37502000</v>
      </c>
    </row>
    <row r="507" spans="1:4" x14ac:dyDescent="0.2">
      <c r="A507">
        <v>418445</v>
      </c>
      <c r="B507" t="s">
        <v>7</v>
      </c>
      <c r="C507" t="s">
        <v>11</v>
      </c>
      <c r="D507">
        <v>358000</v>
      </c>
    </row>
    <row r="508" spans="1:4" x14ac:dyDescent="0.2">
      <c r="A508">
        <v>418445</v>
      </c>
      <c r="B508" t="s">
        <v>5</v>
      </c>
      <c r="C508" t="s">
        <v>11</v>
      </c>
      <c r="D508">
        <v>606000</v>
      </c>
    </row>
    <row r="509" spans="1:4" x14ac:dyDescent="0.2">
      <c r="A509">
        <v>418445</v>
      </c>
      <c r="B509" t="s">
        <v>6</v>
      </c>
      <c r="C509" t="s">
        <v>11</v>
      </c>
      <c r="D509">
        <v>662000</v>
      </c>
    </row>
    <row r="510" spans="1:4" x14ac:dyDescent="0.2">
      <c r="A510">
        <v>418445</v>
      </c>
      <c r="B510" t="s">
        <v>4</v>
      </c>
      <c r="C510" t="s">
        <v>11</v>
      </c>
      <c r="D510">
        <v>1937000</v>
      </c>
    </row>
    <row r="511" spans="1:4" x14ac:dyDescent="0.2">
      <c r="A511">
        <v>418445</v>
      </c>
      <c r="B511" t="s">
        <v>3</v>
      </c>
      <c r="C511" t="s">
        <v>11</v>
      </c>
      <c r="D511">
        <v>2811000</v>
      </c>
    </row>
    <row r="512" spans="1:4" x14ac:dyDescent="0.2">
      <c r="A512">
        <v>418445</v>
      </c>
      <c r="B512" t="s">
        <v>2</v>
      </c>
      <c r="C512" t="s">
        <v>11</v>
      </c>
      <c r="D512">
        <v>5595000</v>
      </c>
    </row>
    <row r="513" spans="1:4" x14ac:dyDescent="0.2">
      <c r="A513">
        <v>418445</v>
      </c>
      <c r="B513" t="s">
        <v>0</v>
      </c>
      <c r="C513" t="s">
        <v>11</v>
      </c>
      <c r="D513">
        <v>8493000</v>
      </c>
    </row>
    <row r="514" spans="1:4" x14ac:dyDescent="0.2">
      <c r="A514">
        <v>418445</v>
      </c>
      <c r="B514" t="s">
        <v>1</v>
      </c>
      <c r="C514" t="s">
        <v>11</v>
      </c>
      <c r="D514">
        <v>17040000</v>
      </c>
    </row>
    <row r="515" spans="1:4" x14ac:dyDescent="0.2">
      <c r="A515">
        <v>418445</v>
      </c>
      <c r="B515" t="s">
        <v>8</v>
      </c>
      <c r="C515" t="s">
        <v>11</v>
      </c>
      <c r="D515">
        <v>37502000</v>
      </c>
    </row>
    <row r="516" spans="1:4" x14ac:dyDescent="0.2">
      <c r="A516">
        <v>418445</v>
      </c>
      <c r="B516" t="s">
        <v>7</v>
      </c>
      <c r="C516" t="s">
        <v>32</v>
      </c>
      <c r="D516">
        <v>179000</v>
      </c>
    </row>
    <row r="517" spans="1:4" x14ac:dyDescent="0.2">
      <c r="A517">
        <v>418445</v>
      </c>
      <c r="B517" t="s">
        <v>5</v>
      </c>
      <c r="C517" t="s">
        <v>32</v>
      </c>
      <c r="D517">
        <v>303000</v>
      </c>
    </row>
    <row r="518" spans="1:4" x14ac:dyDescent="0.2">
      <c r="A518">
        <v>418445</v>
      </c>
      <c r="B518" t="s">
        <v>6</v>
      </c>
      <c r="C518" t="s">
        <v>32</v>
      </c>
      <c r="D518">
        <v>331000</v>
      </c>
    </row>
    <row r="519" spans="1:4" x14ac:dyDescent="0.2">
      <c r="A519">
        <v>418445</v>
      </c>
      <c r="B519" t="s">
        <v>4</v>
      </c>
      <c r="C519" t="s">
        <v>32</v>
      </c>
      <c r="D519">
        <v>968000</v>
      </c>
    </row>
    <row r="520" spans="1:4" x14ac:dyDescent="0.2">
      <c r="A520">
        <v>418445</v>
      </c>
      <c r="B520" t="s">
        <v>3</v>
      </c>
      <c r="C520" t="s">
        <v>32</v>
      </c>
      <c r="D520">
        <v>1406000</v>
      </c>
    </row>
    <row r="521" spans="1:4" x14ac:dyDescent="0.2">
      <c r="A521">
        <v>418445</v>
      </c>
      <c r="B521" t="s">
        <v>2</v>
      </c>
      <c r="C521" t="s">
        <v>32</v>
      </c>
      <c r="D521">
        <v>2798000</v>
      </c>
    </row>
    <row r="522" spans="1:4" x14ac:dyDescent="0.2">
      <c r="A522">
        <v>418445</v>
      </c>
      <c r="B522" t="s">
        <v>0</v>
      </c>
      <c r="C522" t="s">
        <v>32</v>
      </c>
      <c r="D522">
        <v>4246000</v>
      </c>
    </row>
    <row r="523" spans="1:4" x14ac:dyDescent="0.2">
      <c r="A523">
        <v>418445</v>
      </c>
      <c r="B523" t="s">
        <v>1</v>
      </c>
      <c r="C523" t="s">
        <v>32</v>
      </c>
      <c r="D523">
        <v>8520000</v>
      </c>
    </row>
    <row r="524" spans="1:4" x14ac:dyDescent="0.2">
      <c r="A524">
        <v>418445</v>
      </c>
      <c r="B524" t="s">
        <v>8</v>
      </c>
      <c r="C524" t="s">
        <v>32</v>
      </c>
      <c r="D524">
        <v>18751000</v>
      </c>
    </row>
    <row r="526" spans="1:4" x14ac:dyDescent="0.2">
      <c r="A526" s="6" t="s">
        <v>12</v>
      </c>
      <c r="B526" s="6" t="s">
        <v>39</v>
      </c>
      <c r="C526" s="6" t="s">
        <v>40</v>
      </c>
      <c r="D526" s="6" t="s">
        <v>14</v>
      </c>
    </row>
    <row r="527" spans="1:4" x14ac:dyDescent="0.2">
      <c r="A527">
        <v>418446</v>
      </c>
      <c r="B527" t="s">
        <v>6</v>
      </c>
      <c r="C527" t="s">
        <v>9</v>
      </c>
      <c r="D527">
        <v>1164000</v>
      </c>
    </row>
    <row r="528" spans="1:4" x14ac:dyDescent="0.2">
      <c r="A528">
        <v>418446</v>
      </c>
      <c r="B528" t="s">
        <v>7</v>
      </c>
      <c r="C528" t="s">
        <v>9</v>
      </c>
      <c r="D528">
        <v>1940000</v>
      </c>
    </row>
    <row r="529" spans="1:4" x14ac:dyDescent="0.2">
      <c r="A529">
        <v>418446</v>
      </c>
      <c r="B529" t="s">
        <v>5</v>
      </c>
      <c r="C529" t="s">
        <v>9</v>
      </c>
      <c r="D529">
        <v>1940000</v>
      </c>
    </row>
    <row r="530" spans="1:4" x14ac:dyDescent="0.2">
      <c r="A530">
        <v>418446</v>
      </c>
      <c r="B530" t="s">
        <v>4</v>
      </c>
      <c r="C530" t="s">
        <v>9</v>
      </c>
      <c r="D530">
        <v>6596000</v>
      </c>
    </row>
    <row r="531" spans="1:4" x14ac:dyDescent="0.2">
      <c r="A531">
        <v>418446</v>
      </c>
      <c r="B531" t="s">
        <v>3</v>
      </c>
      <c r="C531" t="s">
        <v>9</v>
      </c>
      <c r="D531">
        <v>9700000</v>
      </c>
    </row>
    <row r="532" spans="1:4" x14ac:dyDescent="0.2">
      <c r="A532">
        <v>418446</v>
      </c>
      <c r="B532" t="s">
        <v>1</v>
      </c>
      <c r="C532" t="s">
        <v>9</v>
      </c>
      <c r="D532">
        <v>19303000</v>
      </c>
    </row>
    <row r="533" spans="1:4" x14ac:dyDescent="0.2">
      <c r="A533">
        <v>418446</v>
      </c>
      <c r="B533" t="s">
        <v>0</v>
      </c>
      <c r="C533" t="s">
        <v>9</v>
      </c>
      <c r="D533">
        <v>26869000</v>
      </c>
    </row>
    <row r="534" spans="1:4" x14ac:dyDescent="0.2">
      <c r="A534">
        <v>418446</v>
      </c>
      <c r="B534" t="s">
        <v>2</v>
      </c>
      <c r="C534" t="s">
        <v>9</v>
      </c>
      <c r="D534">
        <v>29488000</v>
      </c>
    </row>
    <row r="535" spans="1:4" x14ac:dyDescent="0.2">
      <c r="A535">
        <v>418446</v>
      </c>
      <c r="B535" t="s">
        <v>8</v>
      </c>
      <c r="C535" t="s">
        <v>9</v>
      </c>
      <c r="D535">
        <v>97000000</v>
      </c>
    </row>
    <row r="536" spans="1:4" x14ac:dyDescent="0.2">
      <c r="A536">
        <v>418446</v>
      </c>
      <c r="B536" t="s">
        <v>6</v>
      </c>
      <c r="C536" t="s">
        <v>10</v>
      </c>
      <c r="D536">
        <v>3564000</v>
      </c>
    </row>
    <row r="537" spans="1:4" x14ac:dyDescent="0.2">
      <c r="A537">
        <v>418446</v>
      </c>
      <c r="B537" t="s">
        <v>7</v>
      </c>
      <c r="C537" t="s">
        <v>10</v>
      </c>
      <c r="D537">
        <v>5940000</v>
      </c>
    </row>
    <row r="538" spans="1:4" x14ac:dyDescent="0.2">
      <c r="A538">
        <v>418446</v>
      </c>
      <c r="B538" t="s">
        <v>5</v>
      </c>
      <c r="C538" t="s">
        <v>10</v>
      </c>
      <c r="D538">
        <v>5940000</v>
      </c>
    </row>
    <row r="539" spans="1:4" x14ac:dyDescent="0.2">
      <c r="A539">
        <v>418446</v>
      </c>
      <c r="B539" t="s">
        <v>4</v>
      </c>
      <c r="C539" t="s">
        <v>10</v>
      </c>
      <c r="D539">
        <v>20196000</v>
      </c>
    </row>
    <row r="540" spans="1:4" x14ac:dyDescent="0.2">
      <c r="A540">
        <v>418446</v>
      </c>
      <c r="B540" t="s">
        <v>3</v>
      </c>
      <c r="C540" t="s">
        <v>10</v>
      </c>
      <c r="D540">
        <v>29700000</v>
      </c>
    </row>
    <row r="541" spans="1:4" x14ac:dyDescent="0.2">
      <c r="A541">
        <v>418446</v>
      </c>
      <c r="B541" t="s">
        <v>1</v>
      </c>
      <c r="C541" t="s">
        <v>10</v>
      </c>
      <c r="D541">
        <v>59103000</v>
      </c>
    </row>
    <row r="542" spans="1:4" x14ac:dyDescent="0.2">
      <c r="A542">
        <v>418446</v>
      </c>
      <c r="B542" t="s">
        <v>0</v>
      </c>
      <c r="C542" t="s">
        <v>10</v>
      </c>
      <c r="D542">
        <v>82269000</v>
      </c>
    </row>
    <row r="543" spans="1:4" x14ac:dyDescent="0.2">
      <c r="A543">
        <v>418446</v>
      </c>
      <c r="B543" t="s">
        <v>2</v>
      </c>
      <c r="C543" t="s">
        <v>10</v>
      </c>
      <c r="D543">
        <v>90288000</v>
      </c>
    </row>
    <row r="544" spans="1:4" x14ac:dyDescent="0.2">
      <c r="A544">
        <v>418446</v>
      </c>
      <c r="B544" t="s">
        <v>8</v>
      </c>
      <c r="C544" t="s">
        <v>10</v>
      </c>
      <c r="D544">
        <v>297000000</v>
      </c>
    </row>
    <row r="545" spans="1:4" x14ac:dyDescent="0.2">
      <c r="A545">
        <v>418446</v>
      </c>
      <c r="B545" t="s">
        <v>7</v>
      </c>
      <c r="C545" t="s">
        <v>11</v>
      </c>
      <c r="D545">
        <v>6132000</v>
      </c>
    </row>
    <row r="546" spans="1:4" x14ac:dyDescent="0.2">
      <c r="A546">
        <v>418446</v>
      </c>
      <c r="B546" t="s">
        <v>6</v>
      </c>
      <c r="C546" t="s">
        <v>11</v>
      </c>
      <c r="D546">
        <v>7313000</v>
      </c>
    </row>
    <row r="547" spans="1:4" x14ac:dyDescent="0.2">
      <c r="A547">
        <v>418446</v>
      </c>
      <c r="B547" t="s">
        <v>5</v>
      </c>
      <c r="C547" t="s">
        <v>11</v>
      </c>
      <c r="D547">
        <v>10742000</v>
      </c>
    </row>
    <row r="548" spans="1:4" x14ac:dyDescent="0.2">
      <c r="A548">
        <v>418446</v>
      </c>
      <c r="B548" t="s">
        <v>4</v>
      </c>
      <c r="C548" t="s">
        <v>11</v>
      </c>
      <c r="D548">
        <v>31915000</v>
      </c>
    </row>
    <row r="549" spans="1:4" x14ac:dyDescent="0.2">
      <c r="A549">
        <v>418446</v>
      </c>
      <c r="B549" t="s">
        <v>3</v>
      </c>
      <c r="C549" t="s">
        <v>11</v>
      </c>
      <c r="D549">
        <v>49189000</v>
      </c>
    </row>
    <row r="550" spans="1:4" x14ac:dyDescent="0.2">
      <c r="A550">
        <v>418446</v>
      </c>
      <c r="B550" t="s">
        <v>2</v>
      </c>
      <c r="C550" t="s">
        <v>11</v>
      </c>
      <c r="D550">
        <v>100674000</v>
      </c>
    </row>
    <row r="551" spans="1:4" x14ac:dyDescent="0.2">
      <c r="A551">
        <v>418446</v>
      </c>
      <c r="B551" t="s">
        <v>1</v>
      </c>
      <c r="C551" t="s">
        <v>11</v>
      </c>
      <c r="D551">
        <v>113079000</v>
      </c>
    </row>
    <row r="552" spans="1:4" x14ac:dyDescent="0.2">
      <c r="A552">
        <v>418446</v>
      </c>
      <c r="B552" t="s">
        <v>0</v>
      </c>
      <c r="C552" t="s">
        <v>11</v>
      </c>
      <c r="D552">
        <v>142655000</v>
      </c>
    </row>
    <row r="553" spans="1:4" x14ac:dyDescent="0.2">
      <c r="A553">
        <v>418446</v>
      </c>
      <c r="B553" t="s">
        <v>8</v>
      </c>
      <c r="C553" t="s">
        <v>11</v>
      </c>
      <c r="D553">
        <v>461699000</v>
      </c>
    </row>
    <row r="554" spans="1:4" x14ac:dyDescent="0.2">
      <c r="A554">
        <v>418446</v>
      </c>
      <c r="B554" t="s">
        <v>0</v>
      </c>
      <c r="C554" t="s">
        <v>32</v>
      </c>
      <c r="D554">
        <v>0</v>
      </c>
    </row>
    <row r="555" spans="1:4" x14ac:dyDescent="0.2">
      <c r="A555">
        <v>418446</v>
      </c>
      <c r="B555" t="s">
        <v>7</v>
      </c>
      <c r="C555" t="s">
        <v>32</v>
      </c>
      <c r="D555">
        <v>0</v>
      </c>
    </row>
    <row r="556" spans="1:4" x14ac:dyDescent="0.2">
      <c r="A556">
        <v>418446</v>
      </c>
      <c r="B556" t="s">
        <v>6</v>
      </c>
      <c r="C556" t="s">
        <v>32</v>
      </c>
      <c r="D556">
        <v>5155000</v>
      </c>
    </row>
    <row r="557" spans="1:4" x14ac:dyDescent="0.2">
      <c r="A557">
        <v>418446</v>
      </c>
      <c r="B557" t="s">
        <v>5</v>
      </c>
      <c r="C557" t="s">
        <v>32</v>
      </c>
      <c r="D557">
        <v>10033000</v>
      </c>
    </row>
    <row r="558" spans="1:4" x14ac:dyDescent="0.2">
      <c r="A558">
        <v>418446</v>
      </c>
      <c r="B558" t="s">
        <v>4</v>
      </c>
      <c r="C558" t="s">
        <v>32</v>
      </c>
      <c r="D558">
        <v>27289000</v>
      </c>
    </row>
    <row r="559" spans="1:4" x14ac:dyDescent="0.2">
      <c r="A559">
        <v>418446</v>
      </c>
      <c r="B559" t="s">
        <v>3</v>
      </c>
      <c r="C559" t="s">
        <v>32</v>
      </c>
      <c r="D559">
        <v>43842000</v>
      </c>
    </row>
    <row r="560" spans="1:4" x14ac:dyDescent="0.2">
      <c r="A560">
        <v>418446</v>
      </c>
      <c r="B560" t="s">
        <v>2</v>
      </c>
      <c r="C560" t="s">
        <v>32</v>
      </c>
      <c r="D560">
        <v>67987000</v>
      </c>
    </row>
    <row r="561" spans="1:4" x14ac:dyDescent="0.2">
      <c r="A561">
        <v>418446</v>
      </c>
      <c r="B561" t="s">
        <v>1</v>
      </c>
      <c r="C561" t="s">
        <v>32</v>
      </c>
      <c r="D561">
        <v>78324000</v>
      </c>
    </row>
    <row r="562" spans="1:4" x14ac:dyDescent="0.2">
      <c r="A562">
        <v>418446</v>
      </c>
      <c r="B562" t="s">
        <v>8</v>
      </c>
      <c r="C562" t="s">
        <v>32</v>
      </c>
      <c r="D562">
        <v>232630000</v>
      </c>
    </row>
    <row r="564" spans="1:4" x14ac:dyDescent="0.2">
      <c r="A564" s="6" t="s">
        <v>12</v>
      </c>
      <c r="B564" s="6" t="s">
        <v>39</v>
      </c>
      <c r="C564" s="6" t="s">
        <v>40</v>
      </c>
      <c r="D564" s="6" t="s">
        <v>14</v>
      </c>
    </row>
    <row r="565" spans="1:4" x14ac:dyDescent="0.2">
      <c r="A565">
        <v>418447</v>
      </c>
      <c r="B565" t="s">
        <v>6</v>
      </c>
      <c r="C565" t="s">
        <v>9</v>
      </c>
      <c r="D565">
        <v>0</v>
      </c>
    </row>
    <row r="566" spans="1:4" x14ac:dyDescent="0.2">
      <c r="A566">
        <v>418447</v>
      </c>
      <c r="B566" t="s">
        <v>0</v>
      </c>
      <c r="C566" t="s">
        <v>9</v>
      </c>
      <c r="D566">
        <v>0</v>
      </c>
    </row>
    <row r="567" spans="1:4" x14ac:dyDescent="0.2">
      <c r="A567">
        <v>418447</v>
      </c>
      <c r="B567" t="s">
        <v>7</v>
      </c>
      <c r="C567" t="s">
        <v>9</v>
      </c>
      <c r="D567">
        <v>0</v>
      </c>
    </row>
    <row r="568" spans="1:4" x14ac:dyDescent="0.2">
      <c r="A568">
        <v>418447</v>
      </c>
      <c r="B568" t="s">
        <v>2</v>
      </c>
      <c r="C568" t="s">
        <v>9</v>
      </c>
      <c r="D568">
        <v>0</v>
      </c>
    </row>
    <row r="569" spans="1:4" x14ac:dyDescent="0.2">
      <c r="A569">
        <v>418447</v>
      </c>
      <c r="B569" t="s">
        <v>4</v>
      </c>
      <c r="C569" t="s">
        <v>9</v>
      </c>
      <c r="D569">
        <v>0</v>
      </c>
    </row>
    <row r="570" spans="1:4" x14ac:dyDescent="0.2">
      <c r="A570">
        <v>418447</v>
      </c>
      <c r="B570" t="s">
        <v>5</v>
      </c>
      <c r="C570" t="s">
        <v>9</v>
      </c>
      <c r="D570">
        <v>0</v>
      </c>
    </row>
    <row r="571" spans="1:4" x14ac:dyDescent="0.2">
      <c r="A571">
        <v>418447</v>
      </c>
      <c r="B571" t="s">
        <v>8</v>
      </c>
      <c r="C571" t="s">
        <v>9</v>
      </c>
      <c r="D571">
        <v>0</v>
      </c>
    </row>
    <row r="572" spans="1:4" x14ac:dyDescent="0.2">
      <c r="A572">
        <v>418447</v>
      </c>
      <c r="B572" t="s">
        <v>1</v>
      </c>
      <c r="C572" t="s">
        <v>9</v>
      </c>
      <c r="D572">
        <v>0</v>
      </c>
    </row>
    <row r="573" spans="1:4" x14ac:dyDescent="0.2">
      <c r="A573">
        <v>418447</v>
      </c>
      <c r="B573" t="s">
        <v>3</v>
      </c>
      <c r="C573" t="s">
        <v>9</v>
      </c>
      <c r="D573">
        <v>0</v>
      </c>
    </row>
    <row r="574" spans="1:4" x14ac:dyDescent="0.2">
      <c r="A574">
        <v>418447</v>
      </c>
      <c r="B574" t="s">
        <v>6</v>
      </c>
      <c r="C574" t="s">
        <v>10</v>
      </c>
      <c r="D574">
        <v>0</v>
      </c>
    </row>
    <row r="575" spans="1:4" x14ac:dyDescent="0.2">
      <c r="A575">
        <v>418447</v>
      </c>
      <c r="B575" t="s">
        <v>0</v>
      </c>
      <c r="C575" t="s">
        <v>10</v>
      </c>
      <c r="D575">
        <v>0</v>
      </c>
    </row>
    <row r="576" spans="1:4" x14ac:dyDescent="0.2">
      <c r="A576">
        <v>418447</v>
      </c>
      <c r="B576" t="s">
        <v>7</v>
      </c>
      <c r="C576" t="s">
        <v>10</v>
      </c>
      <c r="D576">
        <v>0</v>
      </c>
    </row>
    <row r="577" spans="1:4" x14ac:dyDescent="0.2">
      <c r="A577">
        <v>418447</v>
      </c>
      <c r="B577" t="s">
        <v>2</v>
      </c>
      <c r="C577" t="s">
        <v>10</v>
      </c>
      <c r="D577">
        <v>0</v>
      </c>
    </row>
    <row r="578" spans="1:4" x14ac:dyDescent="0.2">
      <c r="A578">
        <v>418447</v>
      </c>
      <c r="B578" t="s">
        <v>4</v>
      </c>
      <c r="C578" t="s">
        <v>10</v>
      </c>
      <c r="D578">
        <v>0</v>
      </c>
    </row>
    <row r="579" spans="1:4" x14ac:dyDescent="0.2">
      <c r="A579">
        <v>418447</v>
      </c>
      <c r="B579" t="s">
        <v>5</v>
      </c>
      <c r="C579" t="s">
        <v>10</v>
      </c>
      <c r="D579">
        <v>0</v>
      </c>
    </row>
    <row r="580" spans="1:4" x14ac:dyDescent="0.2">
      <c r="A580">
        <v>418447</v>
      </c>
      <c r="B580" t="s">
        <v>8</v>
      </c>
      <c r="C580" t="s">
        <v>10</v>
      </c>
      <c r="D580">
        <v>0</v>
      </c>
    </row>
    <row r="581" spans="1:4" x14ac:dyDescent="0.2">
      <c r="A581">
        <v>418447</v>
      </c>
      <c r="B581" t="s">
        <v>1</v>
      </c>
      <c r="C581" t="s">
        <v>10</v>
      </c>
      <c r="D581">
        <v>0</v>
      </c>
    </row>
    <row r="582" spans="1:4" x14ac:dyDescent="0.2">
      <c r="A582">
        <v>418447</v>
      </c>
      <c r="B582" t="s">
        <v>3</v>
      </c>
      <c r="C582" t="s">
        <v>10</v>
      </c>
      <c r="D582">
        <v>0</v>
      </c>
    </row>
    <row r="583" spans="1:4" x14ac:dyDescent="0.2">
      <c r="A583">
        <v>418447</v>
      </c>
      <c r="B583" t="s">
        <v>6</v>
      </c>
      <c r="C583" t="s">
        <v>11</v>
      </c>
      <c r="D583">
        <v>1171000</v>
      </c>
    </row>
    <row r="584" spans="1:4" x14ac:dyDescent="0.2">
      <c r="A584">
        <v>418447</v>
      </c>
      <c r="B584" t="s">
        <v>7</v>
      </c>
      <c r="C584" t="s">
        <v>11</v>
      </c>
      <c r="D584">
        <v>3659000</v>
      </c>
    </row>
    <row r="585" spans="1:4" x14ac:dyDescent="0.2">
      <c r="A585">
        <v>418447</v>
      </c>
      <c r="B585" t="s">
        <v>5</v>
      </c>
      <c r="C585" t="s">
        <v>11</v>
      </c>
      <c r="D585">
        <v>3752000</v>
      </c>
    </row>
    <row r="586" spans="1:4" x14ac:dyDescent="0.2">
      <c r="A586">
        <v>418447</v>
      </c>
      <c r="B586" t="s">
        <v>4</v>
      </c>
      <c r="C586" t="s">
        <v>11</v>
      </c>
      <c r="D586">
        <v>9905000</v>
      </c>
    </row>
    <row r="587" spans="1:4" x14ac:dyDescent="0.2">
      <c r="A587">
        <v>418447</v>
      </c>
      <c r="B587" t="s">
        <v>3</v>
      </c>
      <c r="C587" t="s">
        <v>11</v>
      </c>
      <c r="D587">
        <v>15204000</v>
      </c>
    </row>
    <row r="588" spans="1:4" x14ac:dyDescent="0.2">
      <c r="A588">
        <v>418447</v>
      </c>
      <c r="B588" t="s">
        <v>1</v>
      </c>
      <c r="C588" t="s">
        <v>11</v>
      </c>
      <c r="D588">
        <v>19585000</v>
      </c>
    </row>
    <row r="589" spans="1:4" x14ac:dyDescent="0.2">
      <c r="A589">
        <v>418447</v>
      </c>
      <c r="B589" t="s">
        <v>2</v>
      </c>
      <c r="C589" t="s">
        <v>11</v>
      </c>
      <c r="D589">
        <v>32472000</v>
      </c>
    </row>
    <row r="590" spans="1:4" x14ac:dyDescent="0.2">
      <c r="A590">
        <v>418447</v>
      </c>
      <c r="B590" t="s">
        <v>0</v>
      </c>
      <c r="C590" t="s">
        <v>11</v>
      </c>
      <c r="D590">
        <v>39272000</v>
      </c>
    </row>
    <row r="591" spans="1:4" x14ac:dyDescent="0.2">
      <c r="A591">
        <v>418447</v>
      </c>
      <c r="B591" t="s">
        <v>8</v>
      </c>
      <c r="C591" t="s">
        <v>11</v>
      </c>
      <c r="D591">
        <v>125020000</v>
      </c>
    </row>
    <row r="592" spans="1:4" x14ac:dyDescent="0.2">
      <c r="A592">
        <v>418447</v>
      </c>
      <c r="B592" t="s">
        <v>6</v>
      </c>
      <c r="C592" t="s">
        <v>32</v>
      </c>
      <c r="D592">
        <v>587000</v>
      </c>
    </row>
    <row r="593" spans="1:4" x14ac:dyDescent="0.2">
      <c r="A593">
        <v>418447</v>
      </c>
      <c r="B593" t="s">
        <v>7</v>
      </c>
      <c r="C593" t="s">
        <v>32</v>
      </c>
      <c r="D593">
        <v>1834000</v>
      </c>
    </row>
    <row r="594" spans="1:4" x14ac:dyDescent="0.2">
      <c r="A594">
        <v>418447</v>
      </c>
      <c r="B594" t="s">
        <v>5</v>
      </c>
      <c r="C594" t="s">
        <v>32</v>
      </c>
      <c r="D594">
        <v>1880000</v>
      </c>
    </row>
    <row r="595" spans="1:4" x14ac:dyDescent="0.2">
      <c r="A595">
        <v>418447</v>
      </c>
      <c r="B595" t="s">
        <v>4</v>
      </c>
      <c r="C595" t="s">
        <v>32</v>
      </c>
      <c r="D595">
        <v>4963000</v>
      </c>
    </row>
    <row r="596" spans="1:4" x14ac:dyDescent="0.2">
      <c r="A596">
        <v>418447</v>
      </c>
      <c r="B596" t="s">
        <v>3</v>
      </c>
      <c r="C596" t="s">
        <v>32</v>
      </c>
      <c r="D596">
        <v>7618000</v>
      </c>
    </row>
    <row r="597" spans="1:4" x14ac:dyDescent="0.2">
      <c r="A597">
        <v>418447</v>
      </c>
      <c r="B597" t="s">
        <v>1</v>
      </c>
      <c r="C597" t="s">
        <v>32</v>
      </c>
      <c r="D597">
        <v>9814000</v>
      </c>
    </row>
    <row r="598" spans="1:4" x14ac:dyDescent="0.2">
      <c r="A598">
        <v>418447</v>
      </c>
      <c r="B598" t="s">
        <v>2</v>
      </c>
      <c r="C598" t="s">
        <v>32</v>
      </c>
      <c r="D598">
        <v>16271000</v>
      </c>
    </row>
    <row r="599" spans="1:4" x14ac:dyDescent="0.2">
      <c r="A599">
        <v>418447</v>
      </c>
      <c r="B599" t="s">
        <v>0</v>
      </c>
      <c r="C599" t="s">
        <v>32</v>
      </c>
      <c r="D599">
        <v>19678000</v>
      </c>
    </row>
    <row r="600" spans="1:4" x14ac:dyDescent="0.2">
      <c r="A600">
        <v>418447</v>
      </c>
      <c r="B600" t="s">
        <v>8</v>
      </c>
      <c r="C600" t="s">
        <v>32</v>
      </c>
      <c r="D600">
        <v>62645000</v>
      </c>
    </row>
    <row r="602" spans="1:4" x14ac:dyDescent="0.2">
      <c r="A602" s="6" t="s">
        <v>12</v>
      </c>
      <c r="B602" s="6" t="s">
        <v>39</v>
      </c>
      <c r="C602" s="6" t="s">
        <v>40</v>
      </c>
      <c r="D602" s="6" t="s">
        <v>14</v>
      </c>
    </row>
    <row r="603" spans="1:4" x14ac:dyDescent="0.2">
      <c r="A603">
        <v>418448</v>
      </c>
      <c r="B603" t="s">
        <v>6</v>
      </c>
      <c r="C603" t="s">
        <v>9</v>
      </c>
      <c r="D603">
        <v>24000</v>
      </c>
    </row>
    <row r="604" spans="1:4" x14ac:dyDescent="0.2">
      <c r="A604">
        <v>418448</v>
      </c>
      <c r="B604" t="s">
        <v>7</v>
      </c>
      <c r="C604" t="s">
        <v>9</v>
      </c>
      <c r="D604">
        <v>2487000</v>
      </c>
    </row>
    <row r="605" spans="1:4" x14ac:dyDescent="0.2">
      <c r="A605">
        <v>418448</v>
      </c>
      <c r="B605" t="s">
        <v>5</v>
      </c>
      <c r="C605" t="s">
        <v>9</v>
      </c>
      <c r="D605">
        <v>8560000</v>
      </c>
    </row>
    <row r="606" spans="1:4" x14ac:dyDescent="0.2">
      <c r="A606">
        <v>418448</v>
      </c>
      <c r="B606" t="s">
        <v>1</v>
      </c>
      <c r="C606" t="s">
        <v>9</v>
      </c>
      <c r="D606">
        <v>9944000</v>
      </c>
    </row>
    <row r="607" spans="1:4" x14ac:dyDescent="0.2">
      <c r="A607">
        <v>418448</v>
      </c>
      <c r="B607" t="s">
        <v>3</v>
      </c>
      <c r="C607" t="s">
        <v>9</v>
      </c>
      <c r="D607">
        <v>23880000</v>
      </c>
    </row>
    <row r="608" spans="1:4" x14ac:dyDescent="0.2">
      <c r="A608">
        <v>418448</v>
      </c>
      <c r="B608" t="s">
        <v>2</v>
      </c>
      <c r="C608" t="s">
        <v>9</v>
      </c>
      <c r="D608">
        <v>35972000</v>
      </c>
    </row>
    <row r="609" spans="1:4" x14ac:dyDescent="0.2">
      <c r="A609">
        <v>418448</v>
      </c>
      <c r="B609" t="s">
        <v>4</v>
      </c>
      <c r="C609" t="s">
        <v>9</v>
      </c>
      <c r="D609">
        <v>36921000</v>
      </c>
    </row>
    <row r="610" spans="1:4" x14ac:dyDescent="0.2">
      <c r="A610">
        <v>418448</v>
      </c>
      <c r="B610" t="s">
        <v>0</v>
      </c>
      <c r="C610" t="s">
        <v>9</v>
      </c>
      <c r="D610">
        <v>72818000</v>
      </c>
    </row>
    <row r="611" spans="1:4" x14ac:dyDescent="0.2">
      <c r="A611">
        <v>418448</v>
      </c>
      <c r="B611" t="s">
        <v>8</v>
      </c>
      <c r="C611" t="s">
        <v>9</v>
      </c>
      <c r="D611">
        <v>190606000</v>
      </c>
    </row>
    <row r="612" spans="1:4" x14ac:dyDescent="0.2">
      <c r="A612">
        <v>418448</v>
      </c>
      <c r="B612" t="s">
        <v>6</v>
      </c>
      <c r="C612" t="s">
        <v>10</v>
      </c>
      <c r="D612">
        <v>30000</v>
      </c>
    </row>
    <row r="613" spans="1:4" x14ac:dyDescent="0.2">
      <c r="A613">
        <v>418448</v>
      </c>
      <c r="B613" t="s">
        <v>7</v>
      </c>
      <c r="C613" t="s">
        <v>10</v>
      </c>
      <c r="D613">
        <v>3864000</v>
      </c>
    </row>
    <row r="614" spans="1:4" x14ac:dyDescent="0.2">
      <c r="A614">
        <v>418448</v>
      </c>
      <c r="B614" t="s">
        <v>5</v>
      </c>
      <c r="C614" t="s">
        <v>10</v>
      </c>
      <c r="D614">
        <v>4852000</v>
      </c>
    </row>
    <row r="615" spans="1:4" x14ac:dyDescent="0.2">
      <c r="A615">
        <v>418448</v>
      </c>
      <c r="B615" t="s">
        <v>4</v>
      </c>
      <c r="C615" t="s">
        <v>10</v>
      </c>
      <c r="D615">
        <v>20864000</v>
      </c>
    </row>
    <row r="616" spans="1:4" x14ac:dyDescent="0.2">
      <c r="A616">
        <v>418448</v>
      </c>
      <c r="B616" t="s">
        <v>2</v>
      </c>
      <c r="C616" t="s">
        <v>10</v>
      </c>
      <c r="D616">
        <v>24839000</v>
      </c>
    </row>
    <row r="617" spans="1:4" x14ac:dyDescent="0.2">
      <c r="A617">
        <v>418448</v>
      </c>
      <c r="B617" t="s">
        <v>3</v>
      </c>
      <c r="C617" t="s">
        <v>10</v>
      </c>
      <c r="D617">
        <v>26069000</v>
      </c>
    </row>
    <row r="618" spans="1:4" x14ac:dyDescent="0.2">
      <c r="A618">
        <v>418448</v>
      </c>
      <c r="B618" t="s">
        <v>1</v>
      </c>
      <c r="C618" t="s">
        <v>10</v>
      </c>
      <c r="D618">
        <v>64734000</v>
      </c>
    </row>
    <row r="619" spans="1:4" x14ac:dyDescent="0.2">
      <c r="A619">
        <v>418448</v>
      </c>
      <c r="B619" t="s">
        <v>0</v>
      </c>
      <c r="C619" t="s">
        <v>10</v>
      </c>
      <c r="D619">
        <v>70094000</v>
      </c>
    </row>
    <row r="620" spans="1:4" x14ac:dyDescent="0.2">
      <c r="A620">
        <v>418448</v>
      </c>
      <c r="B620" t="s">
        <v>8</v>
      </c>
      <c r="C620" t="s">
        <v>10</v>
      </c>
      <c r="D620">
        <v>215346000</v>
      </c>
    </row>
    <row r="621" spans="1:4" x14ac:dyDescent="0.2">
      <c r="A621">
        <v>418448</v>
      </c>
      <c r="B621" t="s">
        <v>7</v>
      </c>
      <c r="C621" t="s">
        <v>11</v>
      </c>
      <c r="D621">
        <v>1683000</v>
      </c>
    </row>
    <row r="622" spans="1:4" x14ac:dyDescent="0.2">
      <c r="A622">
        <v>418448</v>
      </c>
      <c r="B622" t="s">
        <v>5</v>
      </c>
      <c r="C622" t="s">
        <v>11</v>
      </c>
      <c r="D622">
        <v>3896000</v>
      </c>
    </row>
    <row r="623" spans="1:4" x14ac:dyDescent="0.2">
      <c r="A623">
        <v>418448</v>
      </c>
      <c r="B623" t="s">
        <v>6</v>
      </c>
      <c r="C623" t="s">
        <v>11</v>
      </c>
      <c r="D623">
        <v>7551000</v>
      </c>
    </row>
    <row r="624" spans="1:4" x14ac:dyDescent="0.2">
      <c r="A624">
        <v>418448</v>
      </c>
      <c r="B624" t="s">
        <v>4</v>
      </c>
      <c r="C624" t="s">
        <v>11</v>
      </c>
      <c r="D624">
        <v>11635000</v>
      </c>
    </row>
    <row r="625" spans="1:4" x14ac:dyDescent="0.2">
      <c r="A625">
        <v>418448</v>
      </c>
      <c r="B625" t="s">
        <v>3</v>
      </c>
      <c r="C625" t="s">
        <v>11</v>
      </c>
      <c r="D625">
        <v>23266000</v>
      </c>
    </row>
    <row r="626" spans="1:4" x14ac:dyDescent="0.2">
      <c r="A626">
        <v>418448</v>
      </c>
      <c r="B626" t="s">
        <v>2</v>
      </c>
      <c r="C626" t="s">
        <v>11</v>
      </c>
      <c r="D626">
        <v>24967000</v>
      </c>
    </row>
    <row r="627" spans="1:4" x14ac:dyDescent="0.2">
      <c r="A627">
        <v>418448</v>
      </c>
      <c r="B627" t="s">
        <v>1</v>
      </c>
      <c r="C627" t="s">
        <v>11</v>
      </c>
      <c r="D627">
        <v>25171000</v>
      </c>
    </row>
    <row r="628" spans="1:4" x14ac:dyDescent="0.2">
      <c r="A628">
        <v>418448</v>
      </c>
      <c r="B628" t="s">
        <v>0</v>
      </c>
      <c r="C628" t="s">
        <v>11</v>
      </c>
      <c r="D628">
        <v>31844000</v>
      </c>
    </row>
    <row r="629" spans="1:4" x14ac:dyDescent="0.2">
      <c r="A629">
        <v>418448</v>
      </c>
      <c r="B629" t="s">
        <v>8</v>
      </c>
      <c r="C629" t="s">
        <v>11</v>
      </c>
      <c r="D629">
        <v>130013000</v>
      </c>
    </row>
    <row r="630" spans="1:4" x14ac:dyDescent="0.2">
      <c r="A630">
        <v>418448</v>
      </c>
      <c r="B630" t="s">
        <v>5</v>
      </c>
      <c r="C630" t="s">
        <v>32</v>
      </c>
      <c r="D630">
        <v>789000</v>
      </c>
    </row>
    <row r="631" spans="1:4" x14ac:dyDescent="0.2">
      <c r="A631">
        <v>418448</v>
      </c>
      <c r="B631" t="s">
        <v>0</v>
      </c>
      <c r="C631" t="s">
        <v>32</v>
      </c>
      <c r="D631">
        <v>1135000</v>
      </c>
    </row>
    <row r="632" spans="1:4" x14ac:dyDescent="0.2">
      <c r="A632">
        <v>418448</v>
      </c>
      <c r="B632" t="s">
        <v>4</v>
      </c>
      <c r="C632" t="s">
        <v>32</v>
      </c>
      <c r="D632">
        <v>3794000</v>
      </c>
    </row>
    <row r="633" spans="1:4" x14ac:dyDescent="0.2">
      <c r="A633">
        <v>418448</v>
      </c>
      <c r="B633" t="s">
        <v>2</v>
      </c>
      <c r="C633" t="s">
        <v>32</v>
      </c>
      <c r="D633">
        <v>5105000</v>
      </c>
    </row>
    <row r="634" spans="1:4" x14ac:dyDescent="0.2">
      <c r="A634">
        <v>418448</v>
      </c>
      <c r="B634" t="s">
        <v>6</v>
      </c>
      <c r="C634" t="s">
        <v>32</v>
      </c>
      <c r="D634">
        <v>5131000</v>
      </c>
    </row>
    <row r="635" spans="1:4" x14ac:dyDescent="0.2">
      <c r="A635">
        <v>418448</v>
      </c>
      <c r="B635" t="s">
        <v>7</v>
      </c>
      <c r="C635" t="s">
        <v>32</v>
      </c>
      <c r="D635">
        <v>6831000</v>
      </c>
    </row>
    <row r="636" spans="1:4" x14ac:dyDescent="0.2">
      <c r="A636">
        <v>418448</v>
      </c>
      <c r="B636" t="s">
        <v>3</v>
      </c>
      <c r="C636" t="s">
        <v>32</v>
      </c>
      <c r="D636">
        <v>8513000</v>
      </c>
    </row>
    <row r="637" spans="1:4" x14ac:dyDescent="0.2">
      <c r="A637">
        <v>418448</v>
      </c>
      <c r="B637" t="s">
        <v>1</v>
      </c>
      <c r="C637" t="s">
        <v>32</v>
      </c>
      <c r="D637">
        <v>37818000</v>
      </c>
    </row>
    <row r="638" spans="1:4" x14ac:dyDescent="0.2">
      <c r="A638">
        <v>418448</v>
      </c>
      <c r="B638" t="s">
        <v>8</v>
      </c>
      <c r="C638" t="s">
        <v>32</v>
      </c>
      <c r="D638">
        <v>69116000</v>
      </c>
    </row>
    <row r="640" spans="1:4" x14ac:dyDescent="0.2">
      <c r="A640" s="6" t="s">
        <v>12</v>
      </c>
      <c r="B640" s="6" t="s">
        <v>39</v>
      </c>
      <c r="C640" s="6" t="s">
        <v>40</v>
      </c>
      <c r="D640" s="6" t="s">
        <v>14</v>
      </c>
    </row>
    <row r="641" spans="1:4" x14ac:dyDescent="0.2">
      <c r="A641">
        <v>418449</v>
      </c>
      <c r="B641" t="s">
        <v>6</v>
      </c>
      <c r="C641" t="s">
        <v>9</v>
      </c>
      <c r="D641">
        <v>0</v>
      </c>
    </row>
    <row r="642" spans="1:4" x14ac:dyDescent="0.2">
      <c r="A642">
        <v>418449</v>
      </c>
      <c r="B642" t="s">
        <v>0</v>
      </c>
      <c r="C642" t="s">
        <v>9</v>
      </c>
      <c r="D642">
        <v>0</v>
      </c>
    </row>
    <row r="643" spans="1:4" x14ac:dyDescent="0.2">
      <c r="A643">
        <v>418449</v>
      </c>
      <c r="B643" t="s">
        <v>7</v>
      </c>
      <c r="C643" t="s">
        <v>9</v>
      </c>
      <c r="D643">
        <v>0</v>
      </c>
    </row>
    <row r="644" spans="1:4" x14ac:dyDescent="0.2">
      <c r="A644">
        <v>418449</v>
      </c>
      <c r="B644" t="s">
        <v>2</v>
      </c>
      <c r="C644" t="s">
        <v>9</v>
      </c>
      <c r="D644">
        <v>0</v>
      </c>
    </row>
    <row r="645" spans="1:4" x14ac:dyDescent="0.2">
      <c r="A645">
        <v>418449</v>
      </c>
      <c r="B645" t="s">
        <v>4</v>
      </c>
      <c r="C645" t="s">
        <v>9</v>
      </c>
      <c r="D645">
        <v>0</v>
      </c>
    </row>
    <row r="646" spans="1:4" x14ac:dyDescent="0.2">
      <c r="A646">
        <v>418449</v>
      </c>
      <c r="B646" t="s">
        <v>5</v>
      </c>
      <c r="C646" t="s">
        <v>9</v>
      </c>
      <c r="D646">
        <v>0</v>
      </c>
    </row>
    <row r="647" spans="1:4" x14ac:dyDescent="0.2">
      <c r="A647">
        <v>418449</v>
      </c>
      <c r="B647" t="s">
        <v>8</v>
      </c>
      <c r="C647" t="s">
        <v>9</v>
      </c>
      <c r="D647">
        <v>0</v>
      </c>
    </row>
    <row r="648" spans="1:4" x14ac:dyDescent="0.2">
      <c r="A648">
        <v>418449</v>
      </c>
      <c r="B648" t="s">
        <v>1</v>
      </c>
      <c r="C648" t="s">
        <v>9</v>
      </c>
      <c r="D648">
        <v>0</v>
      </c>
    </row>
    <row r="649" spans="1:4" x14ac:dyDescent="0.2">
      <c r="A649">
        <v>418449</v>
      </c>
      <c r="B649" t="s">
        <v>3</v>
      </c>
      <c r="C649" t="s">
        <v>9</v>
      </c>
      <c r="D649">
        <v>0</v>
      </c>
    </row>
    <row r="650" spans="1:4" x14ac:dyDescent="0.2">
      <c r="A650">
        <v>418449</v>
      </c>
      <c r="B650" t="s">
        <v>6</v>
      </c>
      <c r="C650" t="s">
        <v>10</v>
      </c>
      <c r="D650">
        <v>200000</v>
      </c>
    </row>
    <row r="651" spans="1:4" x14ac:dyDescent="0.2">
      <c r="A651">
        <v>418449</v>
      </c>
      <c r="B651" t="s">
        <v>5</v>
      </c>
      <c r="C651" t="s">
        <v>10</v>
      </c>
      <c r="D651">
        <v>1200000</v>
      </c>
    </row>
    <row r="652" spans="1:4" x14ac:dyDescent="0.2">
      <c r="A652">
        <v>418449</v>
      </c>
      <c r="B652" t="s">
        <v>4</v>
      </c>
      <c r="C652" t="s">
        <v>10</v>
      </c>
      <c r="D652">
        <v>2000000</v>
      </c>
    </row>
    <row r="653" spans="1:4" x14ac:dyDescent="0.2">
      <c r="A653">
        <v>418449</v>
      </c>
      <c r="B653" t="s">
        <v>1</v>
      </c>
      <c r="C653" t="s">
        <v>10</v>
      </c>
      <c r="D653">
        <v>2200000</v>
      </c>
    </row>
    <row r="654" spans="1:4" x14ac:dyDescent="0.2">
      <c r="A654">
        <v>418449</v>
      </c>
      <c r="B654" t="s">
        <v>7</v>
      </c>
      <c r="C654" t="s">
        <v>10</v>
      </c>
      <c r="D654">
        <v>3200000</v>
      </c>
    </row>
    <row r="655" spans="1:4" x14ac:dyDescent="0.2">
      <c r="A655">
        <v>418449</v>
      </c>
      <c r="B655" t="s">
        <v>3</v>
      </c>
      <c r="C655" t="s">
        <v>10</v>
      </c>
      <c r="D655">
        <v>4800000</v>
      </c>
    </row>
    <row r="656" spans="1:4" x14ac:dyDescent="0.2">
      <c r="A656">
        <v>418449</v>
      </c>
      <c r="B656" t="s">
        <v>2</v>
      </c>
      <c r="C656" t="s">
        <v>10</v>
      </c>
      <c r="D656">
        <v>10000000</v>
      </c>
    </row>
    <row r="657" spans="1:4" x14ac:dyDescent="0.2">
      <c r="A657">
        <v>418449</v>
      </c>
      <c r="B657" t="s">
        <v>0</v>
      </c>
      <c r="C657" t="s">
        <v>10</v>
      </c>
      <c r="D657">
        <v>10200000</v>
      </c>
    </row>
    <row r="658" spans="1:4" x14ac:dyDescent="0.2">
      <c r="A658">
        <v>418449</v>
      </c>
      <c r="B658" t="s">
        <v>8</v>
      </c>
      <c r="C658" t="s">
        <v>10</v>
      </c>
      <c r="D658">
        <v>33800000</v>
      </c>
    </row>
    <row r="659" spans="1:4" x14ac:dyDescent="0.2">
      <c r="A659">
        <v>418449</v>
      </c>
      <c r="B659" t="s">
        <v>6</v>
      </c>
      <c r="C659" t="s">
        <v>11</v>
      </c>
      <c r="D659">
        <v>0</v>
      </c>
    </row>
    <row r="660" spans="1:4" x14ac:dyDescent="0.2">
      <c r="A660">
        <v>418449</v>
      </c>
      <c r="B660" t="s">
        <v>0</v>
      </c>
      <c r="C660" t="s">
        <v>11</v>
      </c>
      <c r="D660">
        <v>0</v>
      </c>
    </row>
    <row r="661" spans="1:4" x14ac:dyDescent="0.2">
      <c r="A661">
        <v>418449</v>
      </c>
      <c r="B661" t="s">
        <v>7</v>
      </c>
      <c r="C661" t="s">
        <v>11</v>
      </c>
      <c r="D661">
        <v>0</v>
      </c>
    </row>
    <row r="662" spans="1:4" x14ac:dyDescent="0.2">
      <c r="A662">
        <v>418449</v>
      </c>
      <c r="B662" t="s">
        <v>2</v>
      </c>
      <c r="C662" t="s">
        <v>11</v>
      </c>
      <c r="D662">
        <v>0</v>
      </c>
    </row>
    <row r="663" spans="1:4" x14ac:dyDescent="0.2">
      <c r="A663">
        <v>418449</v>
      </c>
      <c r="B663" t="s">
        <v>4</v>
      </c>
      <c r="C663" t="s">
        <v>11</v>
      </c>
      <c r="D663">
        <v>0</v>
      </c>
    </row>
    <row r="664" spans="1:4" x14ac:dyDescent="0.2">
      <c r="A664">
        <v>418449</v>
      </c>
      <c r="B664" t="s">
        <v>5</v>
      </c>
      <c r="C664" t="s">
        <v>11</v>
      </c>
      <c r="D664">
        <v>0</v>
      </c>
    </row>
    <row r="665" spans="1:4" x14ac:dyDescent="0.2">
      <c r="A665">
        <v>418449</v>
      </c>
      <c r="B665" t="s">
        <v>8</v>
      </c>
      <c r="C665" t="s">
        <v>11</v>
      </c>
      <c r="D665">
        <v>0</v>
      </c>
    </row>
    <row r="666" spans="1:4" x14ac:dyDescent="0.2">
      <c r="A666">
        <v>418449</v>
      </c>
      <c r="B666" t="s">
        <v>1</v>
      </c>
      <c r="C666" t="s">
        <v>11</v>
      </c>
      <c r="D666">
        <v>0</v>
      </c>
    </row>
    <row r="667" spans="1:4" x14ac:dyDescent="0.2">
      <c r="A667">
        <v>418449</v>
      </c>
      <c r="B667" t="s">
        <v>3</v>
      </c>
      <c r="C667" t="s">
        <v>11</v>
      </c>
      <c r="D667">
        <v>0</v>
      </c>
    </row>
    <row r="668" spans="1:4" x14ac:dyDescent="0.2">
      <c r="A668">
        <v>418449</v>
      </c>
      <c r="B668" t="s">
        <v>6</v>
      </c>
      <c r="C668" t="s">
        <v>32</v>
      </c>
      <c r="D668">
        <v>0</v>
      </c>
    </row>
    <row r="669" spans="1:4" x14ac:dyDescent="0.2">
      <c r="A669">
        <v>418449</v>
      </c>
      <c r="B669" t="s">
        <v>0</v>
      </c>
      <c r="C669" t="s">
        <v>32</v>
      </c>
      <c r="D669">
        <v>0</v>
      </c>
    </row>
    <row r="670" spans="1:4" x14ac:dyDescent="0.2">
      <c r="A670">
        <v>418449</v>
      </c>
      <c r="B670" t="s">
        <v>7</v>
      </c>
      <c r="C670" t="s">
        <v>32</v>
      </c>
      <c r="D670">
        <v>0</v>
      </c>
    </row>
    <row r="671" spans="1:4" x14ac:dyDescent="0.2">
      <c r="A671">
        <v>418449</v>
      </c>
      <c r="B671" t="s">
        <v>2</v>
      </c>
      <c r="C671" t="s">
        <v>32</v>
      </c>
      <c r="D671">
        <v>0</v>
      </c>
    </row>
    <row r="672" spans="1:4" x14ac:dyDescent="0.2">
      <c r="A672">
        <v>418449</v>
      </c>
      <c r="B672" t="s">
        <v>4</v>
      </c>
      <c r="C672" t="s">
        <v>32</v>
      </c>
      <c r="D672">
        <v>0</v>
      </c>
    </row>
    <row r="673" spans="1:4" x14ac:dyDescent="0.2">
      <c r="A673">
        <v>418449</v>
      </c>
      <c r="B673" t="s">
        <v>5</v>
      </c>
      <c r="C673" t="s">
        <v>32</v>
      </c>
      <c r="D673">
        <v>0</v>
      </c>
    </row>
    <row r="674" spans="1:4" x14ac:dyDescent="0.2">
      <c r="A674">
        <v>418449</v>
      </c>
      <c r="B674" t="s">
        <v>8</v>
      </c>
      <c r="C674" t="s">
        <v>32</v>
      </c>
      <c r="D674">
        <v>0</v>
      </c>
    </row>
    <row r="675" spans="1:4" x14ac:dyDescent="0.2">
      <c r="A675">
        <v>418449</v>
      </c>
      <c r="B675" t="s">
        <v>1</v>
      </c>
      <c r="C675" t="s">
        <v>32</v>
      </c>
      <c r="D675">
        <v>0</v>
      </c>
    </row>
    <row r="676" spans="1:4" x14ac:dyDescent="0.2">
      <c r="A676">
        <v>418449</v>
      </c>
      <c r="B676" t="s">
        <v>3</v>
      </c>
      <c r="C676" t="s">
        <v>32</v>
      </c>
      <c r="D676">
        <v>0</v>
      </c>
    </row>
    <row r="678" spans="1:4" x14ac:dyDescent="0.2">
      <c r="A678" s="6" t="s">
        <v>12</v>
      </c>
      <c r="B678" s="6" t="s">
        <v>39</v>
      </c>
      <c r="C678" s="6" t="s">
        <v>40</v>
      </c>
      <c r="D678" s="6" t="s">
        <v>14</v>
      </c>
    </row>
    <row r="679" spans="1:4" x14ac:dyDescent="0.2">
      <c r="A679">
        <v>418450</v>
      </c>
      <c r="B679" t="s">
        <v>6</v>
      </c>
      <c r="C679" t="s">
        <v>9</v>
      </c>
      <c r="D679">
        <v>0</v>
      </c>
    </row>
    <row r="680" spans="1:4" x14ac:dyDescent="0.2">
      <c r="A680">
        <v>418450</v>
      </c>
      <c r="B680" t="s">
        <v>0</v>
      </c>
      <c r="C680" t="s">
        <v>9</v>
      </c>
      <c r="D680">
        <v>0</v>
      </c>
    </row>
    <row r="681" spans="1:4" x14ac:dyDescent="0.2">
      <c r="A681">
        <v>418450</v>
      </c>
      <c r="B681" t="s">
        <v>7</v>
      </c>
      <c r="C681" t="s">
        <v>9</v>
      </c>
      <c r="D681">
        <v>0</v>
      </c>
    </row>
    <row r="682" spans="1:4" x14ac:dyDescent="0.2">
      <c r="A682">
        <v>418450</v>
      </c>
      <c r="B682" t="s">
        <v>2</v>
      </c>
      <c r="C682" t="s">
        <v>9</v>
      </c>
      <c r="D682">
        <v>0</v>
      </c>
    </row>
    <row r="683" spans="1:4" x14ac:dyDescent="0.2">
      <c r="A683">
        <v>418450</v>
      </c>
      <c r="B683" t="s">
        <v>4</v>
      </c>
      <c r="C683" t="s">
        <v>9</v>
      </c>
      <c r="D683">
        <v>0</v>
      </c>
    </row>
    <row r="684" spans="1:4" x14ac:dyDescent="0.2">
      <c r="A684">
        <v>418450</v>
      </c>
      <c r="B684" t="s">
        <v>5</v>
      </c>
      <c r="C684" t="s">
        <v>9</v>
      </c>
      <c r="D684">
        <v>0</v>
      </c>
    </row>
    <row r="685" spans="1:4" x14ac:dyDescent="0.2">
      <c r="A685">
        <v>418450</v>
      </c>
      <c r="B685" t="s">
        <v>8</v>
      </c>
      <c r="C685" t="s">
        <v>9</v>
      </c>
      <c r="D685">
        <v>0</v>
      </c>
    </row>
    <row r="686" spans="1:4" x14ac:dyDescent="0.2">
      <c r="A686">
        <v>418450</v>
      </c>
      <c r="B686" t="s">
        <v>1</v>
      </c>
      <c r="C686" t="s">
        <v>9</v>
      </c>
      <c r="D686">
        <v>0</v>
      </c>
    </row>
    <row r="687" spans="1:4" x14ac:dyDescent="0.2">
      <c r="A687">
        <v>418450</v>
      </c>
      <c r="B687" t="s">
        <v>3</v>
      </c>
      <c r="C687" t="s">
        <v>9</v>
      </c>
      <c r="D687">
        <v>0</v>
      </c>
    </row>
    <row r="688" spans="1:4" x14ac:dyDescent="0.2">
      <c r="A688">
        <v>418450</v>
      </c>
      <c r="B688" t="s">
        <v>5</v>
      </c>
      <c r="C688" t="s">
        <v>10</v>
      </c>
      <c r="D688">
        <v>0</v>
      </c>
    </row>
    <row r="689" spans="1:4" x14ac:dyDescent="0.2">
      <c r="A689">
        <v>418450</v>
      </c>
      <c r="B689" t="s">
        <v>7</v>
      </c>
      <c r="C689" t="s">
        <v>10</v>
      </c>
      <c r="D689">
        <v>215000</v>
      </c>
    </row>
    <row r="690" spans="1:4" x14ac:dyDescent="0.2">
      <c r="A690">
        <v>418450</v>
      </c>
      <c r="B690" t="s">
        <v>6</v>
      </c>
      <c r="C690" t="s">
        <v>10</v>
      </c>
      <c r="D690">
        <v>293000</v>
      </c>
    </row>
    <row r="691" spans="1:4" x14ac:dyDescent="0.2">
      <c r="A691">
        <v>418450</v>
      </c>
      <c r="B691" t="s">
        <v>4</v>
      </c>
      <c r="C691" t="s">
        <v>10</v>
      </c>
      <c r="D691">
        <v>1355000</v>
      </c>
    </row>
    <row r="692" spans="1:4" x14ac:dyDescent="0.2">
      <c r="A692">
        <v>418450</v>
      </c>
      <c r="B692" t="s">
        <v>0</v>
      </c>
      <c r="C692" t="s">
        <v>10</v>
      </c>
      <c r="D692">
        <v>1760000</v>
      </c>
    </row>
    <row r="693" spans="1:4" x14ac:dyDescent="0.2">
      <c r="A693">
        <v>418450</v>
      </c>
      <c r="B693" t="s">
        <v>3</v>
      </c>
      <c r="C693" t="s">
        <v>10</v>
      </c>
      <c r="D693">
        <v>2999000</v>
      </c>
    </row>
    <row r="694" spans="1:4" x14ac:dyDescent="0.2">
      <c r="A694">
        <v>418450</v>
      </c>
      <c r="B694" t="s">
        <v>1</v>
      </c>
      <c r="C694" t="s">
        <v>10</v>
      </c>
      <c r="D694">
        <v>3151000</v>
      </c>
    </row>
    <row r="695" spans="1:4" x14ac:dyDescent="0.2">
      <c r="A695">
        <v>418450</v>
      </c>
      <c r="B695" t="s">
        <v>2</v>
      </c>
      <c r="C695" t="s">
        <v>10</v>
      </c>
      <c r="D695">
        <v>4184000</v>
      </c>
    </row>
    <row r="696" spans="1:4" x14ac:dyDescent="0.2">
      <c r="A696">
        <v>418450</v>
      </c>
      <c r="B696" t="s">
        <v>8</v>
      </c>
      <c r="C696" t="s">
        <v>10</v>
      </c>
      <c r="D696">
        <v>13957000</v>
      </c>
    </row>
    <row r="697" spans="1:4" x14ac:dyDescent="0.2">
      <c r="A697">
        <v>418450</v>
      </c>
      <c r="B697" t="s">
        <v>5</v>
      </c>
      <c r="C697" t="s">
        <v>11</v>
      </c>
      <c r="D697">
        <v>0</v>
      </c>
    </row>
    <row r="698" spans="1:4" x14ac:dyDescent="0.2">
      <c r="A698">
        <v>418450</v>
      </c>
      <c r="B698" t="s">
        <v>7</v>
      </c>
      <c r="C698" t="s">
        <v>11</v>
      </c>
      <c r="D698">
        <v>215000</v>
      </c>
    </row>
    <row r="699" spans="1:4" x14ac:dyDescent="0.2">
      <c r="A699">
        <v>418450</v>
      </c>
      <c r="B699" t="s">
        <v>6</v>
      </c>
      <c r="C699" t="s">
        <v>11</v>
      </c>
      <c r="D699">
        <v>293000</v>
      </c>
    </row>
    <row r="700" spans="1:4" x14ac:dyDescent="0.2">
      <c r="A700">
        <v>418450</v>
      </c>
      <c r="B700" t="s">
        <v>0</v>
      </c>
      <c r="C700" t="s">
        <v>11</v>
      </c>
      <c r="D700">
        <v>824000</v>
      </c>
    </row>
    <row r="701" spans="1:4" x14ac:dyDescent="0.2">
      <c r="A701">
        <v>418450</v>
      </c>
      <c r="B701" t="s">
        <v>4</v>
      </c>
      <c r="C701" t="s">
        <v>11</v>
      </c>
      <c r="D701">
        <v>1097000</v>
      </c>
    </row>
    <row r="702" spans="1:4" x14ac:dyDescent="0.2">
      <c r="A702">
        <v>418450</v>
      </c>
      <c r="B702" t="s">
        <v>3</v>
      </c>
      <c r="C702" t="s">
        <v>11</v>
      </c>
      <c r="D702">
        <v>2216000</v>
      </c>
    </row>
    <row r="703" spans="1:4" x14ac:dyDescent="0.2">
      <c r="A703">
        <v>418450</v>
      </c>
      <c r="B703" t="s">
        <v>1</v>
      </c>
      <c r="C703" t="s">
        <v>11</v>
      </c>
      <c r="D703">
        <v>3151000</v>
      </c>
    </row>
    <row r="704" spans="1:4" x14ac:dyDescent="0.2">
      <c r="A704">
        <v>418450</v>
      </c>
      <c r="B704" t="s">
        <v>2</v>
      </c>
      <c r="C704" t="s">
        <v>11</v>
      </c>
      <c r="D704">
        <v>3273000</v>
      </c>
    </row>
    <row r="705" spans="1:4" x14ac:dyDescent="0.2">
      <c r="A705">
        <v>418450</v>
      </c>
      <c r="B705" t="s">
        <v>8</v>
      </c>
      <c r="C705" t="s">
        <v>11</v>
      </c>
      <c r="D705">
        <v>11069000</v>
      </c>
    </row>
    <row r="706" spans="1:4" x14ac:dyDescent="0.2">
      <c r="A706">
        <v>418450</v>
      </c>
      <c r="B706" t="s">
        <v>0</v>
      </c>
      <c r="C706" t="s">
        <v>32</v>
      </c>
      <c r="D706">
        <v>0</v>
      </c>
    </row>
    <row r="707" spans="1:4" x14ac:dyDescent="0.2">
      <c r="A707">
        <v>418450</v>
      </c>
      <c r="B707" t="s">
        <v>5</v>
      </c>
      <c r="C707" t="s">
        <v>32</v>
      </c>
      <c r="D707">
        <v>0</v>
      </c>
    </row>
    <row r="708" spans="1:4" x14ac:dyDescent="0.2">
      <c r="A708">
        <v>418450</v>
      </c>
      <c r="B708" t="s">
        <v>1</v>
      </c>
      <c r="C708" t="s">
        <v>32</v>
      </c>
      <c r="D708">
        <v>0</v>
      </c>
    </row>
    <row r="709" spans="1:4" x14ac:dyDescent="0.2">
      <c r="A709">
        <v>418450</v>
      </c>
      <c r="B709" t="s">
        <v>7</v>
      </c>
      <c r="C709" t="s">
        <v>32</v>
      </c>
      <c r="D709">
        <v>215000</v>
      </c>
    </row>
    <row r="710" spans="1:4" x14ac:dyDescent="0.2">
      <c r="A710">
        <v>418450</v>
      </c>
      <c r="B710" t="s">
        <v>6</v>
      </c>
      <c r="C710" t="s">
        <v>32</v>
      </c>
      <c r="D710">
        <v>293000</v>
      </c>
    </row>
    <row r="711" spans="1:4" x14ac:dyDescent="0.2">
      <c r="A711">
        <v>418450</v>
      </c>
      <c r="B711" t="s">
        <v>4</v>
      </c>
      <c r="C711" t="s">
        <v>32</v>
      </c>
      <c r="D711">
        <v>1149000</v>
      </c>
    </row>
    <row r="712" spans="1:4" x14ac:dyDescent="0.2">
      <c r="A712">
        <v>418450</v>
      </c>
      <c r="B712" t="s">
        <v>3</v>
      </c>
      <c r="C712" t="s">
        <v>32</v>
      </c>
      <c r="D712">
        <v>2565000</v>
      </c>
    </row>
    <row r="713" spans="1:4" x14ac:dyDescent="0.2">
      <c r="A713">
        <v>418450</v>
      </c>
      <c r="B713" t="s">
        <v>2</v>
      </c>
      <c r="C713" t="s">
        <v>32</v>
      </c>
      <c r="D713">
        <v>3166000</v>
      </c>
    </row>
    <row r="714" spans="1:4" x14ac:dyDescent="0.2">
      <c r="A714">
        <v>418450</v>
      </c>
      <c r="B714" t="s">
        <v>8</v>
      </c>
      <c r="C714" t="s">
        <v>32</v>
      </c>
      <c r="D714">
        <v>7388000</v>
      </c>
    </row>
    <row r="716" spans="1:4" x14ac:dyDescent="0.2">
      <c r="A716" s="6" t="s">
        <v>12</v>
      </c>
      <c r="B716" s="6" t="s">
        <v>39</v>
      </c>
      <c r="C716" s="6" t="s">
        <v>40</v>
      </c>
      <c r="D716" s="6" t="s">
        <v>14</v>
      </c>
    </row>
    <row r="717" spans="1:4" x14ac:dyDescent="0.2">
      <c r="A717">
        <v>418451</v>
      </c>
      <c r="B717" t="s">
        <v>6</v>
      </c>
      <c r="C717" t="s">
        <v>9</v>
      </c>
      <c r="D717">
        <v>0</v>
      </c>
    </row>
    <row r="718" spans="1:4" x14ac:dyDescent="0.2">
      <c r="A718">
        <v>418451</v>
      </c>
      <c r="B718" t="s">
        <v>0</v>
      </c>
      <c r="C718" t="s">
        <v>9</v>
      </c>
      <c r="D718">
        <v>0</v>
      </c>
    </row>
    <row r="719" spans="1:4" x14ac:dyDescent="0.2">
      <c r="A719">
        <v>418451</v>
      </c>
      <c r="B719" t="s">
        <v>7</v>
      </c>
      <c r="C719" t="s">
        <v>9</v>
      </c>
      <c r="D719">
        <v>0</v>
      </c>
    </row>
    <row r="720" spans="1:4" x14ac:dyDescent="0.2">
      <c r="A720">
        <v>418451</v>
      </c>
      <c r="B720" t="s">
        <v>2</v>
      </c>
      <c r="C720" t="s">
        <v>9</v>
      </c>
      <c r="D720">
        <v>0</v>
      </c>
    </row>
    <row r="721" spans="1:4" x14ac:dyDescent="0.2">
      <c r="A721">
        <v>418451</v>
      </c>
      <c r="B721" t="s">
        <v>4</v>
      </c>
      <c r="C721" t="s">
        <v>9</v>
      </c>
      <c r="D721">
        <v>0</v>
      </c>
    </row>
    <row r="722" spans="1:4" x14ac:dyDescent="0.2">
      <c r="A722">
        <v>418451</v>
      </c>
      <c r="B722" t="s">
        <v>5</v>
      </c>
      <c r="C722" t="s">
        <v>9</v>
      </c>
      <c r="D722">
        <v>0</v>
      </c>
    </row>
    <row r="723" spans="1:4" x14ac:dyDescent="0.2">
      <c r="A723">
        <v>418451</v>
      </c>
      <c r="B723" t="s">
        <v>8</v>
      </c>
      <c r="C723" t="s">
        <v>9</v>
      </c>
      <c r="D723">
        <v>0</v>
      </c>
    </row>
    <row r="724" spans="1:4" x14ac:dyDescent="0.2">
      <c r="A724">
        <v>418451</v>
      </c>
      <c r="B724" t="s">
        <v>1</v>
      </c>
      <c r="C724" t="s">
        <v>9</v>
      </c>
      <c r="D724">
        <v>0</v>
      </c>
    </row>
    <row r="725" spans="1:4" x14ac:dyDescent="0.2">
      <c r="A725">
        <v>418451</v>
      </c>
      <c r="B725" t="s">
        <v>3</v>
      </c>
      <c r="C725" t="s">
        <v>9</v>
      </c>
      <c r="D725">
        <v>0</v>
      </c>
    </row>
    <row r="726" spans="1:4" x14ac:dyDescent="0.2">
      <c r="A726">
        <v>418451</v>
      </c>
      <c r="B726" t="s">
        <v>7</v>
      </c>
      <c r="C726" t="s">
        <v>10</v>
      </c>
      <c r="D726">
        <v>0</v>
      </c>
    </row>
    <row r="727" spans="1:4" x14ac:dyDescent="0.2">
      <c r="A727">
        <v>418451</v>
      </c>
      <c r="B727" t="s">
        <v>2</v>
      </c>
      <c r="C727" t="s">
        <v>10</v>
      </c>
      <c r="D727">
        <v>0</v>
      </c>
    </row>
    <row r="728" spans="1:4" x14ac:dyDescent="0.2">
      <c r="A728">
        <v>418451</v>
      </c>
      <c r="B728" t="s">
        <v>5</v>
      </c>
      <c r="C728" t="s">
        <v>10</v>
      </c>
      <c r="D728">
        <v>0</v>
      </c>
    </row>
    <row r="729" spans="1:4" x14ac:dyDescent="0.2">
      <c r="A729">
        <v>418451</v>
      </c>
      <c r="B729" t="s">
        <v>6</v>
      </c>
      <c r="C729" t="s">
        <v>10</v>
      </c>
      <c r="D729">
        <v>74000</v>
      </c>
    </row>
    <row r="730" spans="1:4" x14ac:dyDescent="0.2">
      <c r="A730">
        <v>418451</v>
      </c>
      <c r="B730" t="s">
        <v>4</v>
      </c>
      <c r="C730" t="s">
        <v>10</v>
      </c>
      <c r="D730">
        <v>105000</v>
      </c>
    </row>
    <row r="731" spans="1:4" x14ac:dyDescent="0.2">
      <c r="A731">
        <v>418451</v>
      </c>
      <c r="B731" t="s">
        <v>3</v>
      </c>
      <c r="C731" t="s">
        <v>10</v>
      </c>
      <c r="D731">
        <v>110000</v>
      </c>
    </row>
    <row r="732" spans="1:4" x14ac:dyDescent="0.2">
      <c r="A732">
        <v>418451</v>
      </c>
      <c r="B732" t="s">
        <v>1</v>
      </c>
      <c r="C732" t="s">
        <v>10</v>
      </c>
      <c r="D732">
        <v>202000</v>
      </c>
    </row>
    <row r="733" spans="1:4" x14ac:dyDescent="0.2">
      <c r="A733">
        <v>418451</v>
      </c>
      <c r="B733" t="s">
        <v>0</v>
      </c>
      <c r="C733" t="s">
        <v>10</v>
      </c>
      <c r="D733">
        <v>214000</v>
      </c>
    </row>
    <row r="734" spans="1:4" x14ac:dyDescent="0.2">
      <c r="A734">
        <v>418451</v>
      </c>
      <c r="B734" t="s">
        <v>8</v>
      </c>
      <c r="C734" t="s">
        <v>10</v>
      </c>
      <c r="D734">
        <v>705000</v>
      </c>
    </row>
    <row r="735" spans="1:4" x14ac:dyDescent="0.2">
      <c r="A735">
        <v>418451</v>
      </c>
      <c r="B735" t="s">
        <v>7</v>
      </c>
      <c r="C735" t="s">
        <v>11</v>
      </c>
      <c r="D735">
        <v>0</v>
      </c>
    </row>
    <row r="736" spans="1:4" x14ac:dyDescent="0.2">
      <c r="A736">
        <v>418451</v>
      </c>
      <c r="B736" t="s">
        <v>2</v>
      </c>
      <c r="C736" t="s">
        <v>11</v>
      </c>
      <c r="D736">
        <v>0</v>
      </c>
    </row>
    <row r="737" spans="1:4" x14ac:dyDescent="0.2">
      <c r="A737">
        <v>418451</v>
      </c>
      <c r="B737" t="s">
        <v>5</v>
      </c>
      <c r="C737" t="s">
        <v>11</v>
      </c>
      <c r="D737">
        <v>0</v>
      </c>
    </row>
    <row r="738" spans="1:4" x14ac:dyDescent="0.2">
      <c r="A738">
        <v>418451</v>
      </c>
      <c r="B738" t="s">
        <v>6</v>
      </c>
      <c r="C738" t="s">
        <v>11</v>
      </c>
      <c r="D738">
        <v>74000</v>
      </c>
    </row>
    <row r="739" spans="1:4" x14ac:dyDescent="0.2">
      <c r="A739">
        <v>418451</v>
      </c>
      <c r="B739" t="s">
        <v>4</v>
      </c>
      <c r="C739" t="s">
        <v>11</v>
      </c>
      <c r="D739">
        <v>105000</v>
      </c>
    </row>
    <row r="740" spans="1:4" x14ac:dyDescent="0.2">
      <c r="A740">
        <v>418451</v>
      </c>
      <c r="B740" t="s">
        <v>3</v>
      </c>
      <c r="C740" t="s">
        <v>11</v>
      </c>
      <c r="D740">
        <v>110000</v>
      </c>
    </row>
    <row r="741" spans="1:4" x14ac:dyDescent="0.2">
      <c r="A741">
        <v>418451</v>
      </c>
      <c r="B741" t="s">
        <v>1</v>
      </c>
      <c r="C741" t="s">
        <v>11</v>
      </c>
      <c r="D741">
        <v>202000</v>
      </c>
    </row>
    <row r="742" spans="1:4" x14ac:dyDescent="0.2">
      <c r="A742">
        <v>418451</v>
      </c>
      <c r="B742" t="s">
        <v>0</v>
      </c>
      <c r="C742" t="s">
        <v>11</v>
      </c>
      <c r="D742">
        <v>214000</v>
      </c>
    </row>
    <row r="743" spans="1:4" x14ac:dyDescent="0.2">
      <c r="A743">
        <v>418451</v>
      </c>
      <c r="B743" t="s">
        <v>8</v>
      </c>
      <c r="C743" t="s">
        <v>11</v>
      </c>
      <c r="D743">
        <v>705000</v>
      </c>
    </row>
    <row r="744" spans="1:4" x14ac:dyDescent="0.2">
      <c r="A744">
        <v>418451</v>
      </c>
      <c r="B744" t="s">
        <v>6</v>
      </c>
      <c r="C744" t="s">
        <v>32</v>
      </c>
      <c r="D744">
        <v>0</v>
      </c>
    </row>
    <row r="745" spans="1:4" x14ac:dyDescent="0.2">
      <c r="A745">
        <v>418451</v>
      </c>
      <c r="B745" t="s">
        <v>5</v>
      </c>
      <c r="C745" t="s">
        <v>32</v>
      </c>
      <c r="D745">
        <v>0</v>
      </c>
    </row>
    <row r="746" spans="1:4" x14ac:dyDescent="0.2">
      <c r="A746">
        <v>418451</v>
      </c>
      <c r="B746" t="s">
        <v>7</v>
      </c>
      <c r="C746" t="s">
        <v>32</v>
      </c>
      <c r="D746">
        <v>56000</v>
      </c>
    </row>
    <row r="747" spans="1:4" x14ac:dyDescent="0.2">
      <c r="A747">
        <v>418451</v>
      </c>
      <c r="B747" t="s">
        <v>4</v>
      </c>
      <c r="C747" t="s">
        <v>32</v>
      </c>
      <c r="D747">
        <v>129000</v>
      </c>
    </row>
    <row r="748" spans="1:4" x14ac:dyDescent="0.2">
      <c r="A748">
        <v>418451</v>
      </c>
      <c r="B748" t="s">
        <v>3</v>
      </c>
      <c r="C748" t="s">
        <v>32</v>
      </c>
      <c r="D748">
        <v>135000</v>
      </c>
    </row>
    <row r="749" spans="1:4" x14ac:dyDescent="0.2">
      <c r="A749">
        <v>418451</v>
      </c>
      <c r="B749" t="s">
        <v>2</v>
      </c>
      <c r="C749" t="s">
        <v>32</v>
      </c>
      <c r="D749">
        <v>199000</v>
      </c>
    </row>
    <row r="750" spans="1:4" x14ac:dyDescent="0.2">
      <c r="A750">
        <v>418451</v>
      </c>
      <c r="B750" t="s">
        <v>1</v>
      </c>
      <c r="C750" t="s">
        <v>32</v>
      </c>
      <c r="D750">
        <v>249000</v>
      </c>
    </row>
    <row r="751" spans="1:4" x14ac:dyDescent="0.2">
      <c r="A751">
        <v>418451</v>
      </c>
      <c r="B751" t="s">
        <v>0</v>
      </c>
      <c r="C751" t="s">
        <v>32</v>
      </c>
      <c r="D751">
        <v>264000</v>
      </c>
    </row>
    <row r="752" spans="1:4" x14ac:dyDescent="0.2">
      <c r="A752">
        <v>418451</v>
      </c>
      <c r="B752" t="s">
        <v>8</v>
      </c>
      <c r="C752" t="s">
        <v>32</v>
      </c>
      <c r="D752">
        <v>1032000</v>
      </c>
    </row>
    <row r="754" spans="1:4" x14ac:dyDescent="0.2">
      <c r="A754" s="6" t="s">
        <v>12</v>
      </c>
      <c r="B754" s="6" t="s">
        <v>39</v>
      </c>
      <c r="C754" s="6" t="s">
        <v>40</v>
      </c>
      <c r="D754" s="6" t="s">
        <v>14</v>
      </c>
    </row>
    <row r="755" spans="1:4" x14ac:dyDescent="0.2">
      <c r="A755">
        <v>430884</v>
      </c>
      <c r="B755" t="s">
        <v>6</v>
      </c>
      <c r="C755" t="s">
        <v>9</v>
      </c>
      <c r="D755">
        <v>0</v>
      </c>
    </row>
    <row r="756" spans="1:4" x14ac:dyDescent="0.2">
      <c r="A756">
        <v>430884</v>
      </c>
      <c r="B756" t="s">
        <v>0</v>
      </c>
      <c r="C756" t="s">
        <v>9</v>
      </c>
      <c r="D756">
        <v>0</v>
      </c>
    </row>
    <row r="757" spans="1:4" x14ac:dyDescent="0.2">
      <c r="A757">
        <v>430884</v>
      </c>
      <c r="B757" t="s">
        <v>7</v>
      </c>
      <c r="C757" t="s">
        <v>9</v>
      </c>
      <c r="D757">
        <v>0</v>
      </c>
    </row>
    <row r="758" spans="1:4" x14ac:dyDescent="0.2">
      <c r="A758">
        <v>430884</v>
      </c>
      <c r="B758" t="s">
        <v>2</v>
      </c>
      <c r="C758" t="s">
        <v>9</v>
      </c>
      <c r="D758">
        <v>0</v>
      </c>
    </row>
    <row r="759" spans="1:4" x14ac:dyDescent="0.2">
      <c r="A759">
        <v>430884</v>
      </c>
      <c r="B759" t="s">
        <v>4</v>
      </c>
      <c r="C759" t="s">
        <v>9</v>
      </c>
      <c r="D759">
        <v>0</v>
      </c>
    </row>
    <row r="760" spans="1:4" x14ac:dyDescent="0.2">
      <c r="A760">
        <v>430884</v>
      </c>
      <c r="B760" t="s">
        <v>5</v>
      </c>
      <c r="C760" t="s">
        <v>9</v>
      </c>
      <c r="D760">
        <v>0</v>
      </c>
    </row>
    <row r="761" spans="1:4" x14ac:dyDescent="0.2">
      <c r="A761">
        <v>430884</v>
      </c>
      <c r="B761" t="s">
        <v>8</v>
      </c>
      <c r="C761" t="s">
        <v>9</v>
      </c>
      <c r="D761">
        <v>0</v>
      </c>
    </row>
    <row r="762" spans="1:4" x14ac:dyDescent="0.2">
      <c r="A762">
        <v>430884</v>
      </c>
      <c r="B762" t="s">
        <v>1</v>
      </c>
      <c r="C762" t="s">
        <v>9</v>
      </c>
      <c r="D762">
        <v>0</v>
      </c>
    </row>
    <row r="763" spans="1:4" x14ac:dyDescent="0.2">
      <c r="A763">
        <v>430884</v>
      </c>
      <c r="B763" t="s">
        <v>3</v>
      </c>
      <c r="C763" t="s">
        <v>9</v>
      </c>
      <c r="D763">
        <v>0</v>
      </c>
    </row>
    <row r="764" spans="1:4" x14ac:dyDescent="0.2">
      <c r="A764">
        <v>430884</v>
      </c>
      <c r="B764" t="s">
        <v>6</v>
      </c>
      <c r="C764" t="s">
        <v>10</v>
      </c>
      <c r="D764">
        <v>247000</v>
      </c>
    </row>
    <row r="765" spans="1:4" x14ac:dyDescent="0.2">
      <c r="A765">
        <v>430884</v>
      </c>
      <c r="B765" t="s">
        <v>7</v>
      </c>
      <c r="C765" t="s">
        <v>10</v>
      </c>
      <c r="D765">
        <v>302000</v>
      </c>
    </row>
    <row r="766" spans="1:4" x14ac:dyDescent="0.2">
      <c r="A766">
        <v>430884</v>
      </c>
      <c r="B766" t="s">
        <v>5</v>
      </c>
      <c r="C766" t="s">
        <v>10</v>
      </c>
      <c r="D766">
        <v>767000</v>
      </c>
    </row>
    <row r="767" spans="1:4" x14ac:dyDescent="0.2">
      <c r="A767">
        <v>430884</v>
      </c>
      <c r="B767" t="s">
        <v>4</v>
      </c>
      <c r="C767" t="s">
        <v>10</v>
      </c>
      <c r="D767">
        <v>2228000</v>
      </c>
    </row>
    <row r="768" spans="1:4" x14ac:dyDescent="0.2">
      <c r="A768">
        <v>430884</v>
      </c>
      <c r="B768" t="s">
        <v>3</v>
      </c>
      <c r="C768" t="s">
        <v>10</v>
      </c>
      <c r="D768">
        <v>2562000</v>
      </c>
    </row>
    <row r="769" spans="1:4" x14ac:dyDescent="0.2">
      <c r="A769">
        <v>430884</v>
      </c>
      <c r="B769" t="s">
        <v>2</v>
      </c>
      <c r="C769" t="s">
        <v>10</v>
      </c>
      <c r="D769">
        <v>5710000</v>
      </c>
    </row>
    <row r="770" spans="1:4" x14ac:dyDescent="0.2">
      <c r="A770">
        <v>430884</v>
      </c>
      <c r="B770" t="s">
        <v>1</v>
      </c>
      <c r="C770" t="s">
        <v>10</v>
      </c>
      <c r="D770">
        <v>6330000</v>
      </c>
    </row>
    <row r="771" spans="1:4" x14ac:dyDescent="0.2">
      <c r="A771">
        <v>430884</v>
      </c>
      <c r="B771" t="s">
        <v>0</v>
      </c>
      <c r="C771" t="s">
        <v>10</v>
      </c>
      <c r="D771">
        <v>8518000</v>
      </c>
    </row>
    <row r="772" spans="1:4" x14ac:dyDescent="0.2">
      <c r="A772">
        <v>430884</v>
      </c>
      <c r="B772" t="s">
        <v>8</v>
      </c>
      <c r="C772" t="s">
        <v>10</v>
      </c>
      <c r="D772">
        <v>26664000</v>
      </c>
    </row>
    <row r="773" spans="1:4" x14ac:dyDescent="0.2">
      <c r="A773">
        <v>430884</v>
      </c>
      <c r="B773" t="s">
        <v>6</v>
      </c>
      <c r="C773" t="s">
        <v>11</v>
      </c>
      <c r="D773">
        <v>186000</v>
      </c>
    </row>
    <row r="774" spans="1:4" x14ac:dyDescent="0.2">
      <c r="A774">
        <v>430884</v>
      </c>
      <c r="B774" t="s">
        <v>7</v>
      </c>
      <c r="C774" t="s">
        <v>11</v>
      </c>
      <c r="D774">
        <v>227000</v>
      </c>
    </row>
    <row r="775" spans="1:4" x14ac:dyDescent="0.2">
      <c r="A775">
        <v>430884</v>
      </c>
      <c r="B775" t="s">
        <v>5</v>
      </c>
      <c r="C775" t="s">
        <v>11</v>
      </c>
      <c r="D775">
        <v>575000</v>
      </c>
    </row>
    <row r="776" spans="1:4" x14ac:dyDescent="0.2">
      <c r="A776">
        <v>430884</v>
      </c>
      <c r="B776" t="s">
        <v>4</v>
      </c>
      <c r="C776" t="s">
        <v>11</v>
      </c>
      <c r="D776">
        <v>1670000</v>
      </c>
    </row>
    <row r="777" spans="1:4" x14ac:dyDescent="0.2">
      <c r="A777">
        <v>430884</v>
      </c>
      <c r="B777" t="s">
        <v>3</v>
      </c>
      <c r="C777" t="s">
        <v>11</v>
      </c>
      <c r="D777">
        <v>1922000</v>
      </c>
    </row>
    <row r="778" spans="1:4" x14ac:dyDescent="0.2">
      <c r="A778">
        <v>430884</v>
      </c>
      <c r="B778" t="s">
        <v>2</v>
      </c>
      <c r="C778" t="s">
        <v>11</v>
      </c>
      <c r="D778">
        <v>4283000</v>
      </c>
    </row>
    <row r="779" spans="1:4" x14ac:dyDescent="0.2">
      <c r="A779">
        <v>430884</v>
      </c>
      <c r="B779" t="s">
        <v>1</v>
      </c>
      <c r="C779" t="s">
        <v>11</v>
      </c>
      <c r="D779">
        <v>4747000</v>
      </c>
    </row>
    <row r="780" spans="1:4" x14ac:dyDescent="0.2">
      <c r="A780">
        <v>430884</v>
      </c>
      <c r="B780" t="s">
        <v>0</v>
      </c>
      <c r="C780" t="s">
        <v>11</v>
      </c>
      <c r="D780">
        <v>6390000</v>
      </c>
    </row>
    <row r="781" spans="1:4" x14ac:dyDescent="0.2">
      <c r="A781">
        <v>430884</v>
      </c>
      <c r="B781" t="s">
        <v>8</v>
      </c>
      <c r="C781" t="s">
        <v>11</v>
      </c>
      <c r="D781">
        <v>20000000</v>
      </c>
    </row>
    <row r="782" spans="1:4" x14ac:dyDescent="0.2">
      <c r="A782">
        <v>430884</v>
      </c>
      <c r="B782" t="s">
        <v>6</v>
      </c>
      <c r="C782" t="s">
        <v>32</v>
      </c>
      <c r="D782">
        <v>248000</v>
      </c>
    </row>
    <row r="783" spans="1:4" x14ac:dyDescent="0.2">
      <c r="A783">
        <v>430884</v>
      </c>
      <c r="B783" t="s">
        <v>7</v>
      </c>
      <c r="C783" t="s">
        <v>32</v>
      </c>
      <c r="D783">
        <v>303000</v>
      </c>
    </row>
    <row r="784" spans="1:4" x14ac:dyDescent="0.2">
      <c r="A784">
        <v>430884</v>
      </c>
      <c r="B784" t="s">
        <v>5</v>
      </c>
      <c r="C784" t="s">
        <v>32</v>
      </c>
      <c r="D784">
        <v>766000</v>
      </c>
    </row>
    <row r="785" spans="1:4" x14ac:dyDescent="0.2">
      <c r="A785">
        <v>430884</v>
      </c>
      <c r="B785" t="s">
        <v>4</v>
      </c>
      <c r="C785" t="s">
        <v>32</v>
      </c>
      <c r="D785">
        <v>2227000</v>
      </c>
    </row>
    <row r="786" spans="1:4" x14ac:dyDescent="0.2">
      <c r="A786">
        <v>430884</v>
      </c>
      <c r="B786" t="s">
        <v>3</v>
      </c>
      <c r="C786" t="s">
        <v>32</v>
      </c>
      <c r="D786">
        <v>2563000</v>
      </c>
    </row>
    <row r="787" spans="1:4" x14ac:dyDescent="0.2">
      <c r="A787">
        <v>430884</v>
      </c>
      <c r="B787" t="s">
        <v>2</v>
      </c>
      <c r="C787" t="s">
        <v>32</v>
      </c>
      <c r="D787">
        <v>5711000</v>
      </c>
    </row>
    <row r="788" spans="1:4" x14ac:dyDescent="0.2">
      <c r="A788">
        <v>430884</v>
      </c>
      <c r="B788" t="s">
        <v>1</v>
      </c>
      <c r="C788" t="s">
        <v>32</v>
      </c>
      <c r="D788">
        <v>6330000</v>
      </c>
    </row>
    <row r="789" spans="1:4" x14ac:dyDescent="0.2">
      <c r="A789">
        <v>430884</v>
      </c>
      <c r="B789" t="s">
        <v>0</v>
      </c>
      <c r="C789" t="s">
        <v>32</v>
      </c>
      <c r="D789">
        <v>8520000</v>
      </c>
    </row>
    <row r="790" spans="1:4" x14ac:dyDescent="0.2">
      <c r="A790">
        <v>430884</v>
      </c>
      <c r="B790" t="s">
        <v>8</v>
      </c>
      <c r="C790" t="s">
        <v>32</v>
      </c>
      <c r="D790">
        <v>26668000</v>
      </c>
    </row>
    <row r="792" spans="1:4" x14ac:dyDescent="0.2">
      <c r="A792" s="6" t="s">
        <v>12</v>
      </c>
      <c r="B792" s="6" t="s">
        <v>39</v>
      </c>
      <c r="C792" s="6" t="s">
        <v>40</v>
      </c>
      <c r="D792" s="6" t="s">
        <v>14</v>
      </c>
    </row>
    <row r="793" spans="1:4" x14ac:dyDescent="0.2">
      <c r="A793">
        <v>418453</v>
      </c>
      <c r="B793" t="s">
        <v>6</v>
      </c>
      <c r="C793" t="s">
        <v>9</v>
      </c>
      <c r="D793">
        <v>0</v>
      </c>
    </row>
    <row r="794" spans="1:4" x14ac:dyDescent="0.2">
      <c r="A794">
        <v>418453</v>
      </c>
      <c r="B794" t="s">
        <v>0</v>
      </c>
      <c r="C794" t="s">
        <v>9</v>
      </c>
      <c r="D794">
        <v>0</v>
      </c>
    </row>
    <row r="795" spans="1:4" x14ac:dyDescent="0.2">
      <c r="A795">
        <v>418453</v>
      </c>
      <c r="B795" t="s">
        <v>7</v>
      </c>
      <c r="C795" t="s">
        <v>9</v>
      </c>
      <c r="D795">
        <v>0</v>
      </c>
    </row>
    <row r="796" spans="1:4" x14ac:dyDescent="0.2">
      <c r="A796">
        <v>418453</v>
      </c>
      <c r="B796" t="s">
        <v>2</v>
      </c>
      <c r="C796" t="s">
        <v>9</v>
      </c>
      <c r="D796">
        <v>0</v>
      </c>
    </row>
    <row r="797" spans="1:4" x14ac:dyDescent="0.2">
      <c r="A797">
        <v>418453</v>
      </c>
      <c r="B797" t="s">
        <v>4</v>
      </c>
      <c r="C797" t="s">
        <v>9</v>
      </c>
      <c r="D797">
        <v>0</v>
      </c>
    </row>
    <row r="798" spans="1:4" x14ac:dyDescent="0.2">
      <c r="A798">
        <v>418453</v>
      </c>
      <c r="B798" t="s">
        <v>5</v>
      </c>
      <c r="C798" t="s">
        <v>9</v>
      </c>
      <c r="D798">
        <v>0</v>
      </c>
    </row>
    <row r="799" spans="1:4" x14ac:dyDescent="0.2">
      <c r="A799">
        <v>418453</v>
      </c>
      <c r="B799" t="s">
        <v>8</v>
      </c>
      <c r="C799" t="s">
        <v>9</v>
      </c>
      <c r="D799">
        <v>0</v>
      </c>
    </row>
    <row r="800" spans="1:4" x14ac:dyDescent="0.2">
      <c r="A800">
        <v>418453</v>
      </c>
      <c r="B800" t="s">
        <v>1</v>
      </c>
      <c r="C800" t="s">
        <v>9</v>
      </c>
      <c r="D800">
        <v>0</v>
      </c>
    </row>
    <row r="801" spans="1:4" x14ac:dyDescent="0.2">
      <c r="A801">
        <v>418453</v>
      </c>
      <c r="B801" t="s">
        <v>3</v>
      </c>
      <c r="C801" t="s">
        <v>9</v>
      </c>
      <c r="D801">
        <v>0</v>
      </c>
    </row>
    <row r="802" spans="1:4" x14ac:dyDescent="0.2">
      <c r="A802">
        <v>418453</v>
      </c>
      <c r="B802" t="s">
        <v>6</v>
      </c>
      <c r="C802" t="s">
        <v>10</v>
      </c>
      <c r="D802">
        <v>0</v>
      </c>
    </row>
    <row r="803" spans="1:4" x14ac:dyDescent="0.2">
      <c r="A803">
        <v>418453</v>
      </c>
      <c r="B803" t="s">
        <v>0</v>
      </c>
      <c r="C803" t="s">
        <v>10</v>
      </c>
      <c r="D803">
        <v>0</v>
      </c>
    </row>
    <row r="804" spans="1:4" x14ac:dyDescent="0.2">
      <c r="A804">
        <v>418453</v>
      </c>
      <c r="B804" t="s">
        <v>7</v>
      </c>
      <c r="C804" t="s">
        <v>10</v>
      </c>
      <c r="D804">
        <v>0</v>
      </c>
    </row>
    <row r="805" spans="1:4" x14ac:dyDescent="0.2">
      <c r="A805">
        <v>418453</v>
      </c>
      <c r="B805" t="s">
        <v>2</v>
      </c>
      <c r="C805" t="s">
        <v>10</v>
      </c>
      <c r="D805">
        <v>0</v>
      </c>
    </row>
    <row r="806" spans="1:4" x14ac:dyDescent="0.2">
      <c r="A806">
        <v>418453</v>
      </c>
      <c r="B806" t="s">
        <v>4</v>
      </c>
      <c r="C806" t="s">
        <v>10</v>
      </c>
      <c r="D806">
        <v>0</v>
      </c>
    </row>
    <row r="807" spans="1:4" x14ac:dyDescent="0.2">
      <c r="A807">
        <v>418453</v>
      </c>
      <c r="B807" t="s">
        <v>5</v>
      </c>
      <c r="C807" t="s">
        <v>10</v>
      </c>
      <c r="D807">
        <v>0</v>
      </c>
    </row>
    <row r="808" spans="1:4" x14ac:dyDescent="0.2">
      <c r="A808">
        <v>418453</v>
      </c>
      <c r="B808" t="s">
        <v>8</v>
      </c>
      <c r="C808" t="s">
        <v>10</v>
      </c>
      <c r="D808">
        <v>0</v>
      </c>
    </row>
    <row r="809" spans="1:4" x14ac:dyDescent="0.2">
      <c r="A809">
        <v>418453</v>
      </c>
      <c r="B809" t="s">
        <v>1</v>
      </c>
      <c r="C809" t="s">
        <v>10</v>
      </c>
      <c r="D809">
        <v>0</v>
      </c>
    </row>
    <row r="810" spans="1:4" x14ac:dyDescent="0.2">
      <c r="A810">
        <v>418453</v>
      </c>
      <c r="B810" t="s">
        <v>3</v>
      </c>
      <c r="C810" t="s">
        <v>10</v>
      </c>
      <c r="D810">
        <v>0</v>
      </c>
    </row>
    <row r="811" spans="1:4" x14ac:dyDescent="0.2">
      <c r="A811">
        <v>418453</v>
      </c>
      <c r="B811" t="s">
        <v>7</v>
      </c>
      <c r="C811" t="s">
        <v>11</v>
      </c>
      <c r="D811">
        <v>2465000</v>
      </c>
    </row>
    <row r="812" spans="1:4" x14ac:dyDescent="0.2">
      <c r="A812">
        <v>418453</v>
      </c>
      <c r="B812" t="s">
        <v>6</v>
      </c>
      <c r="C812" t="s">
        <v>11</v>
      </c>
      <c r="D812">
        <v>3820000</v>
      </c>
    </row>
    <row r="813" spans="1:4" x14ac:dyDescent="0.2">
      <c r="A813">
        <v>418453</v>
      </c>
      <c r="B813" t="s">
        <v>5</v>
      </c>
      <c r="C813" t="s">
        <v>11</v>
      </c>
      <c r="D813">
        <v>5332000</v>
      </c>
    </row>
    <row r="814" spans="1:4" x14ac:dyDescent="0.2">
      <c r="A814">
        <v>418453</v>
      </c>
      <c r="B814" t="s">
        <v>4</v>
      </c>
      <c r="C814" t="s">
        <v>11</v>
      </c>
      <c r="D814">
        <v>17314000</v>
      </c>
    </row>
    <row r="815" spans="1:4" x14ac:dyDescent="0.2">
      <c r="A815">
        <v>418453</v>
      </c>
      <c r="B815" t="s">
        <v>3</v>
      </c>
      <c r="C815" t="s">
        <v>11</v>
      </c>
      <c r="D815">
        <v>24858000</v>
      </c>
    </row>
    <row r="816" spans="1:4" x14ac:dyDescent="0.2">
      <c r="A816">
        <v>418453</v>
      </c>
      <c r="B816" t="s">
        <v>2</v>
      </c>
      <c r="C816" t="s">
        <v>11</v>
      </c>
      <c r="D816">
        <v>48669000</v>
      </c>
    </row>
    <row r="817" spans="1:4" x14ac:dyDescent="0.2">
      <c r="A817">
        <v>418453</v>
      </c>
      <c r="B817" t="s">
        <v>1</v>
      </c>
      <c r="C817" t="s">
        <v>11</v>
      </c>
      <c r="D817">
        <v>59303000</v>
      </c>
    </row>
    <row r="818" spans="1:4" x14ac:dyDescent="0.2">
      <c r="A818">
        <v>418453</v>
      </c>
      <c r="B818" t="s">
        <v>0</v>
      </c>
      <c r="C818" t="s">
        <v>11</v>
      </c>
      <c r="D818">
        <v>76590000</v>
      </c>
    </row>
    <row r="819" spans="1:4" x14ac:dyDescent="0.2">
      <c r="A819">
        <v>418453</v>
      </c>
      <c r="B819" t="s">
        <v>8</v>
      </c>
      <c r="C819" t="s">
        <v>11</v>
      </c>
      <c r="D819">
        <v>238351000</v>
      </c>
    </row>
    <row r="820" spans="1:4" x14ac:dyDescent="0.2">
      <c r="A820">
        <v>418453</v>
      </c>
      <c r="B820" t="s">
        <v>7</v>
      </c>
      <c r="C820" t="s">
        <v>32</v>
      </c>
      <c r="D820">
        <v>2465000</v>
      </c>
    </row>
    <row r="821" spans="1:4" x14ac:dyDescent="0.2">
      <c r="A821">
        <v>418453</v>
      </c>
      <c r="B821" t="s">
        <v>6</v>
      </c>
      <c r="C821" t="s">
        <v>32</v>
      </c>
      <c r="D821">
        <v>3820000</v>
      </c>
    </row>
    <row r="822" spans="1:4" x14ac:dyDescent="0.2">
      <c r="A822">
        <v>418453</v>
      </c>
      <c r="B822" t="s">
        <v>5</v>
      </c>
      <c r="C822" t="s">
        <v>32</v>
      </c>
      <c r="D822">
        <v>5332000</v>
      </c>
    </row>
    <row r="823" spans="1:4" x14ac:dyDescent="0.2">
      <c r="A823">
        <v>418453</v>
      </c>
      <c r="B823" t="s">
        <v>4</v>
      </c>
      <c r="C823" t="s">
        <v>32</v>
      </c>
      <c r="D823">
        <v>17314000</v>
      </c>
    </row>
    <row r="824" spans="1:4" x14ac:dyDescent="0.2">
      <c r="A824">
        <v>418453</v>
      </c>
      <c r="B824" t="s">
        <v>3</v>
      </c>
      <c r="C824" t="s">
        <v>32</v>
      </c>
      <c r="D824">
        <v>24858000</v>
      </c>
    </row>
    <row r="825" spans="1:4" x14ac:dyDescent="0.2">
      <c r="A825">
        <v>418453</v>
      </c>
      <c r="B825" t="s">
        <v>2</v>
      </c>
      <c r="C825" t="s">
        <v>32</v>
      </c>
      <c r="D825">
        <v>48669000</v>
      </c>
    </row>
    <row r="826" spans="1:4" x14ac:dyDescent="0.2">
      <c r="A826">
        <v>418453</v>
      </c>
      <c r="B826" t="s">
        <v>1</v>
      </c>
      <c r="C826" t="s">
        <v>32</v>
      </c>
      <c r="D826">
        <v>59303000</v>
      </c>
    </row>
    <row r="827" spans="1:4" x14ac:dyDescent="0.2">
      <c r="A827">
        <v>418453</v>
      </c>
      <c r="B827" t="s">
        <v>0</v>
      </c>
      <c r="C827" t="s">
        <v>32</v>
      </c>
      <c r="D827">
        <v>76588000</v>
      </c>
    </row>
    <row r="828" spans="1:4" x14ac:dyDescent="0.2">
      <c r="A828">
        <v>418453</v>
      </c>
      <c r="B828" t="s">
        <v>8</v>
      </c>
      <c r="C828" t="s">
        <v>32</v>
      </c>
      <c r="D828">
        <v>238349000</v>
      </c>
    </row>
    <row r="830" spans="1:4" x14ac:dyDescent="0.2">
      <c r="A830" s="6" t="s">
        <v>12</v>
      </c>
      <c r="B830" s="6" t="s">
        <v>39</v>
      </c>
      <c r="C830" s="6" t="s">
        <v>40</v>
      </c>
      <c r="D830" s="6" t="s">
        <v>14</v>
      </c>
    </row>
    <row r="831" spans="1:4" x14ac:dyDescent="0.2">
      <c r="A831">
        <v>418454</v>
      </c>
      <c r="B831" t="s">
        <v>6</v>
      </c>
      <c r="C831" t="s">
        <v>9</v>
      </c>
      <c r="D831">
        <v>0</v>
      </c>
    </row>
    <row r="832" spans="1:4" x14ac:dyDescent="0.2">
      <c r="A832">
        <v>418454</v>
      </c>
      <c r="B832" t="s">
        <v>0</v>
      </c>
      <c r="C832" t="s">
        <v>9</v>
      </c>
      <c r="D832">
        <v>0</v>
      </c>
    </row>
    <row r="833" spans="1:4" x14ac:dyDescent="0.2">
      <c r="A833">
        <v>418454</v>
      </c>
      <c r="B833" t="s">
        <v>7</v>
      </c>
      <c r="C833" t="s">
        <v>9</v>
      </c>
      <c r="D833">
        <v>0</v>
      </c>
    </row>
    <row r="834" spans="1:4" x14ac:dyDescent="0.2">
      <c r="A834">
        <v>418454</v>
      </c>
      <c r="B834" t="s">
        <v>2</v>
      </c>
      <c r="C834" t="s">
        <v>9</v>
      </c>
      <c r="D834">
        <v>0</v>
      </c>
    </row>
    <row r="835" spans="1:4" x14ac:dyDescent="0.2">
      <c r="A835">
        <v>418454</v>
      </c>
      <c r="B835" t="s">
        <v>4</v>
      </c>
      <c r="C835" t="s">
        <v>9</v>
      </c>
      <c r="D835">
        <v>0</v>
      </c>
    </row>
    <row r="836" spans="1:4" x14ac:dyDescent="0.2">
      <c r="A836">
        <v>418454</v>
      </c>
      <c r="B836" t="s">
        <v>5</v>
      </c>
      <c r="C836" t="s">
        <v>9</v>
      </c>
      <c r="D836">
        <v>0</v>
      </c>
    </row>
    <row r="837" spans="1:4" x14ac:dyDescent="0.2">
      <c r="A837">
        <v>418454</v>
      </c>
      <c r="B837" t="s">
        <v>8</v>
      </c>
      <c r="C837" t="s">
        <v>9</v>
      </c>
      <c r="D837">
        <v>0</v>
      </c>
    </row>
    <row r="838" spans="1:4" x14ac:dyDescent="0.2">
      <c r="A838">
        <v>418454</v>
      </c>
      <c r="B838" t="s">
        <v>1</v>
      </c>
      <c r="C838" t="s">
        <v>9</v>
      </c>
      <c r="D838">
        <v>0</v>
      </c>
    </row>
    <row r="839" spans="1:4" x14ac:dyDescent="0.2">
      <c r="A839">
        <v>418454</v>
      </c>
      <c r="B839" t="s">
        <v>3</v>
      </c>
      <c r="C839" t="s">
        <v>9</v>
      </c>
      <c r="D839">
        <v>0</v>
      </c>
    </row>
    <row r="840" spans="1:4" x14ac:dyDescent="0.2">
      <c r="A840">
        <v>418454</v>
      </c>
      <c r="B840" t="s">
        <v>6</v>
      </c>
      <c r="C840" t="s">
        <v>10</v>
      </c>
      <c r="D840">
        <v>0</v>
      </c>
    </row>
    <row r="841" spans="1:4" x14ac:dyDescent="0.2">
      <c r="A841">
        <v>418454</v>
      </c>
      <c r="B841" t="s">
        <v>0</v>
      </c>
      <c r="C841" t="s">
        <v>10</v>
      </c>
      <c r="D841">
        <v>0</v>
      </c>
    </row>
    <row r="842" spans="1:4" x14ac:dyDescent="0.2">
      <c r="A842">
        <v>418454</v>
      </c>
      <c r="B842" t="s">
        <v>7</v>
      </c>
      <c r="C842" t="s">
        <v>10</v>
      </c>
      <c r="D842">
        <v>0</v>
      </c>
    </row>
    <row r="843" spans="1:4" x14ac:dyDescent="0.2">
      <c r="A843">
        <v>418454</v>
      </c>
      <c r="B843" t="s">
        <v>2</v>
      </c>
      <c r="C843" t="s">
        <v>10</v>
      </c>
      <c r="D843">
        <v>0</v>
      </c>
    </row>
    <row r="844" spans="1:4" x14ac:dyDescent="0.2">
      <c r="A844">
        <v>418454</v>
      </c>
      <c r="B844" t="s">
        <v>4</v>
      </c>
      <c r="C844" t="s">
        <v>10</v>
      </c>
      <c r="D844">
        <v>0</v>
      </c>
    </row>
    <row r="845" spans="1:4" x14ac:dyDescent="0.2">
      <c r="A845">
        <v>418454</v>
      </c>
      <c r="B845" t="s">
        <v>5</v>
      </c>
      <c r="C845" t="s">
        <v>10</v>
      </c>
      <c r="D845">
        <v>0</v>
      </c>
    </row>
    <row r="846" spans="1:4" x14ac:dyDescent="0.2">
      <c r="A846">
        <v>418454</v>
      </c>
      <c r="B846" t="s">
        <v>8</v>
      </c>
      <c r="C846" t="s">
        <v>10</v>
      </c>
      <c r="D846">
        <v>0</v>
      </c>
    </row>
    <row r="847" spans="1:4" x14ac:dyDescent="0.2">
      <c r="A847">
        <v>418454</v>
      </c>
      <c r="B847" t="s">
        <v>1</v>
      </c>
      <c r="C847" t="s">
        <v>10</v>
      </c>
      <c r="D847">
        <v>0</v>
      </c>
    </row>
    <row r="848" spans="1:4" x14ac:dyDescent="0.2">
      <c r="A848">
        <v>418454</v>
      </c>
      <c r="B848" t="s">
        <v>3</v>
      </c>
      <c r="C848" t="s">
        <v>10</v>
      </c>
      <c r="D848">
        <v>0</v>
      </c>
    </row>
    <row r="849" spans="1:4" x14ac:dyDescent="0.2">
      <c r="A849">
        <v>418454</v>
      </c>
      <c r="B849" t="s">
        <v>6</v>
      </c>
      <c r="C849" t="s">
        <v>11</v>
      </c>
      <c r="D849">
        <v>0</v>
      </c>
    </row>
    <row r="850" spans="1:4" x14ac:dyDescent="0.2">
      <c r="A850">
        <v>418454</v>
      </c>
      <c r="B850" t="s">
        <v>0</v>
      </c>
      <c r="C850" t="s">
        <v>11</v>
      </c>
      <c r="D850">
        <v>0</v>
      </c>
    </row>
    <row r="851" spans="1:4" x14ac:dyDescent="0.2">
      <c r="A851">
        <v>418454</v>
      </c>
      <c r="B851" t="s">
        <v>7</v>
      </c>
      <c r="C851" t="s">
        <v>11</v>
      </c>
      <c r="D851">
        <v>0</v>
      </c>
    </row>
    <row r="852" spans="1:4" x14ac:dyDescent="0.2">
      <c r="A852">
        <v>418454</v>
      </c>
      <c r="B852" t="s">
        <v>2</v>
      </c>
      <c r="C852" t="s">
        <v>11</v>
      </c>
      <c r="D852">
        <v>0</v>
      </c>
    </row>
    <row r="853" spans="1:4" x14ac:dyDescent="0.2">
      <c r="A853">
        <v>418454</v>
      </c>
      <c r="B853" t="s">
        <v>4</v>
      </c>
      <c r="C853" t="s">
        <v>11</v>
      </c>
      <c r="D853">
        <v>0</v>
      </c>
    </row>
    <row r="854" spans="1:4" x14ac:dyDescent="0.2">
      <c r="A854">
        <v>418454</v>
      </c>
      <c r="B854" t="s">
        <v>5</v>
      </c>
      <c r="C854" t="s">
        <v>11</v>
      </c>
      <c r="D854">
        <v>0</v>
      </c>
    </row>
    <row r="855" spans="1:4" x14ac:dyDescent="0.2">
      <c r="A855">
        <v>418454</v>
      </c>
      <c r="B855" t="s">
        <v>8</v>
      </c>
      <c r="C855" t="s">
        <v>11</v>
      </c>
      <c r="D855">
        <v>0</v>
      </c>
    </row>
    <row r="856" spans="1:4" x14ac:dyDescent="0.2">
      <c r="A856">
        <v>418454</v>
      </c>
      <c r="B856" t="s">
        <v>1</v>
      </c>
      <c r="C856" t="s">
        <v>11</v>
      </c>
      <c r="D856">
        <v>0</v>
      </c>
    </row>
    <row r="857" spans="1:4" x14ac:dyDescent="0.2">
      <c r="A857">
        <v>418454</v>
      </c>
      <c r="B857" t="s">
        <v>3</v>
      </c>
      <c r="C857" t="s">
        <v>11</v>
      </c>
      <c r="D857">
        <v>0</v>
      </c>
    </row>
    <row r="858" spans="1:4" x14ac:dyDescent="0.2">
      <c r="A858">
        <v>418454</v>
      </c>
      <c r="B858" t="s">
        <v>0</v>
      </c>
      <c r="C858" t="s">
        <v>32</v>
      </c>
      <c r="D858">
        <v>0</v>
      </c>
    </row>
    <row r="859" spans="1:4" x14ac:dyDescent="0.2">
      <c r="A859">
        <v>418454</v>
      </c>
      <c r="B859" t="s">
        <v>2</v>
      </c>
      <c r="C859" t="s">
        <v>32</v>
      </c>
      <c r="D859">
        <v>0</v>
      </c>
    </row>
    <row r="860" spans="1:4" x14ac:dyDescent="0.2">
      <c r="A860">
        <v>418454</v>
      </c>
      <c r="B860" t="s">
        <v>3</v>
      </c>
      <c r="C860" t="s">
        <v>32</v>
      </c>
      <c r="D860">
        <v>0</v>
      </c>
    </row>
    <row r="861" spans="1:4" x14ac:dyDescent="0.2">
      <c r="A861">
        <v>418454</v>
      </c>
      <c r="B861" t="s">
        <v>6</v>
      </c>
      <c r="C861" t="s">
        <v>32</v>
      </c>
      <c r="D861">
        <v>130000</v>
      </c>
    </row>
    <row r="862" spans="1:4" x14ac:dyDescent="0.2">
      <c r="A862">
        <v>418454</v>
      </c>
      <c r="B862" t="s">
        <v>7</v>
      </c>
      <c r="C862" t="s">
        <v>32</v>
      </c>
      <c r="D862">
        <v>230000</v>
      </c>
    </row>
    <row r="863" spans="1:4" x14ac:dyDescent="0.2">
      <c r="A863">
        <v>418454</v>
      </c>
      <c r="B863" t="s">
        <v>5</v>
      </c>
      <c r="C863" t="s">
        <v>32</v>
      </c>
      <c r="D863">
        <v>300000</v>
      </c>
    </row>
    <row r="864" spans="1:4" x14ac:dyDescent="0.2">
      <c r="A864">
        <v>418454</v>
      </c>
      <c r="B864" t="s">
        <v>4</v>
      </c>
      <c r="C864" t="s">
        <v>32</v>
      </c>
      <c r="D864">
        <v>790000</v>
      </c>
    </row>
    <row r="865" spans="1:4" x14ac:dyDescent="0.2">
      <c r="A865">
        <v>418454</v>
      </c>
      <c r="B865" t="s">
        <v>1</v>
      </c>
      <c r="C865" t="s">
        <v>32</v>
      </c>
      <c r="D865">
        <v>2270000</v>
      </c>
    </row>
    <row r="866" spans="1:4" x14ac:dyDescent="0.2">
      <c r="A866">
        <v>418454</v>
      </c>
      <c r="B866" t="s">
        <v>8</v>
      </c>
      <c r="C866" t="s">
        <v>32</v>
      </c>
      <c r="D866">
        <v>3720000</v>
      </c>
    </row>
    <row r="868" spans="1:4" x14ac:dyDescent="0.2">
      <c r="A868" s="6" t="s">
        <v>12</v>
      </c>
      <c r="B868" s="6" t="s">
        <v>39</v>
      </c>
      <c r="C868" s="6" t="s">
        <v>40</v>
      </c>
      <c r="D868" s="6" t="s">
        <v>14</v>
      </c>
    </row>
    <row r="869" spans="1:4" x14ac:dyDescent="0.2">
      <c r="A869">
        <v>418455</v>
      </c>
      <c r="B869" t="s">
        <v>6</v>
      </c>
      <c r="C869" t="s">
        <v>9</v>
      </c>
      <c r="D869">
        <v>2000000</v>
      </c>
    </row>
    <row r="870" spans="1:4" x14ac:dyDescent="0.2">
      <c r="A870">
        <v>418455</v>
      </c>
      <c r="B870" t="s">
        <v>0</v>
      </c>
      <c r="C870" t="s">
        <v>9</v>
      </c>
      <c r="D870">
        <v>2000000</v>
      </c>
    </row>
    <row r="871" spans="1:4" x14ac:dyDescent="0.2">
      <c r="A871">
        <v>418455</v>
      </c>
      <c r="B871" t="s">
        <v>7</v>
      </c>
      <c r="C871" t="s">
        <v>9</v>
      </c>
      <c r="D871">
        <v>2000000</v>
      </c>
    </row>
    <row r="872" spans="1:4" x14ac:dyDescent="0.2">
      <c r="A872">
        <v>418455</v>
      </c>
      <c r="B872" t="s">
        <v>2</v>
      </c>
      <c r="C872" t="s">
        <v>9</v>
      </c>
      <c r="D872">
        <v>2000000</v>
      </c>
    </row>
    <row r="873" spans="1:4" x14ac:dyDescent="0.2">
      <c r="A873">
        <v>418455</v>
      </c>
      <c r="B873" t="s">
        <v>4</v>
      </c>
      <c r="C873" t="s">
        <v>9</v>
      </c>
      <c r="D873">
        <v>2000000</v>
      </c>
    </row>
    <row r="874" spans="1:4" x14ac:dyDescent="0.2">
      <c r="A874">
        <v>418455</v>
      </c>
      <c r="B874" t="s">
        <v>5</v>
      </c>
      <c r="C874" t="s">
        <v>9</v>
      </c>
      <c r="D874">
        <v>2000000</v>
      </c>
    </row>
    <row r="875" spans="1:4" x14ac:dyDescent="0.2">
      <c r="A875">
        <v>418455</v>
      </c>
      <c r="B875" t="s">
        <v>1</v>
      </c>
      <c r="C875" t="s">
        <v>9</v>
      </c>
      <c r="D875">
        <v>2000000</v>
      </c>
    </row>
    <row r="876" spans="1:4" x14ac:dyDescent="0.2">
      <c r="A876">
        <v>418455</v>
      </c>
      <c r="B876" t="s">
        <v>3</v>
      </c>
      <c r="C876" t="s">
        <v>9</v>
      </c>
      <c r="D876">
        <v>2000000</v>
      </c>
    </row>
    <row r="877" spans="1:4" x14ac:dyDescent="0.2">
      <c r="A877">
        <v>418455</v>
      </c>
      <c r="B877" t="s">
        <v>8</v>
      </c>
      <c r="C877" t="s">
        <v>9</v>
      </c>
      <c r="D877">
        <v>16000000</v>
      </c>
    </row>
    <row r="878" spans="1:4" x14ac:dyDescent="0.2">
      <c r="A878">
        <v>418455</v>
      </c>
      <c r="B878" t="s">
        <v>6</v>
      </c>
      <c r="C878" t="s">
        <v>10</v>
      </c>
      <c r="D878">
        <v>0</v>
      </c>
    </row>
    <row r="879" spans="1:4" x14ac:dyDescent="0.2">
      <c r="A879">
        <v>418455</v>
      </c>
      <c r="B879" t="s">
        <v>0</v>
      </c>
      <c r="C879" t="s">
        <v>10</v>
      </c>
      <c r="D879">
        <v>0</v>
      </c>
    </row>
    <row r="880" spans="1:4" x14ac:dyDescent="0.2">
      <c r="A880">
        <v>418455</v>
      </c>
      <c r="B880" t="s">
        <v>7</v>
      </c>
      <c r="C880" t="s">
        <v>10</v>
      </c>
      <c r="D880">
        <v>0</v>
      </c>
    </row>
    <row r="881" spans="1:4" x14ac:dyDescent="0.2">
      <c r="A881">
        <v>418455</v>
      </c>
      <c r="B881" t="s">
        <v>2</v>
      </c>
      <c r="C881" t="s">
        <v>10</v>
      </c>
      <c r="D881">
        <v>0</v>
      </c>
    </row>
    <row r="882" spans="1:4" x14ac:dyDescent="0.2">
      <c r="A882">
        <v>418455</v>
      </c>
      <c r="B882" t="s">
        <v>4</v>
      </c>
      <c r="C882" t="s">
        <v>10</v>
      </c>
      <c r="D882">
        <v>0</v>
      </c>
    </row>
    <row r="883" spans="1:4" x14ac:dyDescent="0.2">
      <c r="A883">
        <v>418455</v>
      </c>
      <c r="B883" t="s">
        <v>5</v>
      </c>
      <c r="C883" t="s">
        <v>10</v>
      </c>
      <c r="D883">
        <v>0</v>
      </c>
    </row>
    <row r="884" spans="1:4" x14ac:dyDescent="0.2">
      <c r="A884">
        <v>418455</v>
      </c>
      <c r="B884" t="s">
        <v>8</v>
      </c>
      <c r="C884" t="s">
        <v>10</v>
      </c>
      <c r="D884">
        <v>0</v>
      </c>
    </row>
    <row r="885" spans="1:4" x14ac:dyDescent="0.2">
      <c r="A885">
        <v>418455</v>
      </c>
      <c r="B885" t="s">
        <v>1</v>
      </c>
      <c r="C885" t="s">
        <v>10</v>
      </c>
      <c r="D885">
        <v>0</v>
      </c>
    </row>
    <row r="886" spans="1:4" x14ac:dyDescent="0.2">
      <c r="A886">
        <v>418455</v>
      </c>
      <c r="B886" t="s">
        <v>3</v>
      </c>
      <c r="C886" t="s">
        <v>10</v>
      </c>
      <c r="D886">
        <v>0</v>
      </c>
    </row>
    <row r="887" spans="1:4" x14ac:dyDescent="0.2">
      <c r="A887">
        <v>418455</v>
      </c>
      <c r="B887" t="s">
        <v>6</v>
      </c>
      <c r="C887" t="s">
        <v>11</v>
      </c>
      <c r="D887">
        <v>0</v>
      </c>
    </row>
    <row r="888" spans="1:4" x14ac:dyDescent="0.2">
      <c r="A888">
        <v>418455</v>
      </c>
      <c r="B888" t="s">
        <v>0</v>
      </c>
      <c r="C888" t="s">
        <v>11</v>
      </c>
      <c r="D888">
        <v>0</v>
      </c>
    </row>
    <row r="889" spans="1:4" x14ac:dyDescent="0.2">
      <c r="A889">
        <v>418455</v>
      </c>
      <c r="B889" t="s">
        <v>7</v>
      </c>
      <c r="C889" t="s">
        <v>11</v>
      </c>
      <c r="D889">
        <v>0</v>
      </c>
    </row>
    <row r="890" spans="1:4" x14ac:dyDescent="0.2">
      <c r="A890">
        <v>418455</v>
      </c>
      <c r="B890" t="s">
        <v>2</v>
      </c>
      <c r="C890" t="s">
        <v>11</v>
      </c>
      <c r="D890">
        <v>0</v>
      </c>
    </row>
    <row r="891" spans="1:4" x14ac:dyDescent="0.2">
      <c r="A891">
        <v>418455</v>
      </c>
      <c r="B891" t="s">
        <v>4</v>
      </c>
      <c r="C891" t="s">
        <v>11</v>
      </c>
      <c r="D891">
        <v>0</v>
      </c>
    </row>
    <row r="892" spans="1:4" x14ac:dyDescent="0.2">
      <c r="A892">
        <v>418455</v>
      </c>
      <c r="B892" t="s">
        <v>5</v>
      </c>
      <c r="C892" t="s">
        <v>11</v>
      </c>
      <c r="D892">
        <v>0</v>
      </c>
    </row>
    <row r="893" spans="1:4" x14ac:dyDescent="0.2">
      <c r="A893">
        <v>418455</v>
      </c>
      <c r="B893" t="s">
        <v>8</v>
      </c>
      <c r="C893" t="s">
        <v>11</v>
      </c>
      <c r="D893">
        <v>0</v>
      </c>
    </row>
    <row r="894" spans="1:4" x14ac:dyDescent="0.2">
      <c r="A894">
        <v>418455</v>
      </c>
      <c r="B894" t="s">
        <v>1</v>
      </c>
      <c r="C894" t="s">
        <v>11</v>
      </c>
      <c r="D894">
        <v>0</v>
      </c>
    </row>
    <row r="895" spans="1:4" x14ac:dyDescent="0.2">
      <c r="A895">
        <v>418455</v>
      </c>
      <c r="B895" t="s">
        <v>3</v>
      </c>
      <c r="C895" t="s">
        <v>11</v>
      </c>
      <c r="D895">
        <v>0</v>
      </c>
    </row>
    <row r="896" spans="1:4" x14ac:dyDescent="0.2">
      <c r="A896">
        <v>418455</v>
      </c>
      <c r="B896" t="s">
        <v>6</v>
      </c>
      <c r="C896" t="s">
        <v>32</v>
      </c>
      <c r="D896">
        <v>0</v>
      </c>
    </row>
    <row r="897" spans="1:4" x14ac:dyDescent="0.2">
      <c r="A897">
        <v>418455</v>
      </c>
      <c r="B897" t="s">
        <v>0</v>
      </c>
      <c r="C897" t="s">
        <v>32</v>
      </c>
      <c r="D897">
        <v>0</v>
      </c>
    </row>
    <row r="898" spans="1:4" x14ac:dyDescent="0.2">
      <c r="A898">
        <v>418455</v>
      </c>
      <c r="B898" t="s">
        <v>7</v>
      </c>
      <c r="C898" t="s">
        <v>32</v>
      </c>
      <c r="D898">
        <v>0</v>
      </c>
    </row>
    <row r="899" spans="1:4" x14ac:dyDescent="0.2">
      <c r="A899">
        <v>418455</v>
      </c>
      <c r="B899" t="s">
        <v>2</v>
      </c>
      <c r="C899" t="s">
        <v>32</v>
      </c>
      <c r="D899">
        <v>0</v>
      </c>
    </row>
    <row r="900" spans="1:4" x14ac:dyDescent="0.2">
      <c r="A900">
        <v>418455</v>
      </c>
      <c r="B900" t="s">
        <v>4</v>
      </c>
      <c r="C900" t="s">
        <v>32</v>
      </c>
      <c r="D900">
        <v>0</v>
      </c>
    </row>
    <row r="901" spans="1:4" x14ac:dyDescent="0.2">
      <c r="A901">
        <v>418455</v>
      </c>
      <c r="B901" t="s">
        <v>5</v>
      </c>
      <c r="C901" t="s">
        <v>32</v>
      </c>
      <c r="D901">
        <v>0</v>
      </c>
    </row>
    <row r="902" spans="1:4" x14ac:dyDescent="0.2">
      <c r="A902">
        <v>418455</v>
      </c>
      <c r="B902" t="s">
        <v>8</v>
      </c>
      <c r="C902" t="s">
        <v>32</v>
      </c>
      <c r="D902">
        <v>0</v>
      </c>
    </row>
    <row r="903" spans="1:4" x14ac:dyDescent="0.2">
      <c r="A903">
        <v>418455</v>
      </c>
      <c r="B903" t="s">
        <v>1</v>
      </c>
      <c r="C903" t="s">
        <v>32</v>
      </c>
      <c r="D903">
        <v>0</v>
      </c>
    </row>
    <row r="904" spans="1:4" x14ac:dyDescent="0.2">
      <c r="A904">
        <v>418455</v>
      </c>
      <c r="B904" t="s">
        <v>3</v>
      </c>
      <c r="C904" t="s">
        <v>32</v>
      </c>
      <c r="D904">
        <v>0</v>
      </c>
    </row>
    <row r="906" spans="1:4" x14ac:dyDescent="0.2">
      <c r="A906" s="6" t="s">
        <v>12</v>
      </c>
      <c r="B906" s="6" t="s">
        <v>39</v>
      </c>
      <c r="C906" s="6" t="s">
        <v>40</v>
      </c>
      <c r="D906" s="6" t="s">
        <v>14</v>
      </c>
    </row>
    <row r="907" spans="1:4" x14ac:dyDescent="0.2">
      <c r="A907">
        <v>418456</v>
      </c>
      <c r="B907" t="s">
        <v>6</v>
      </c>
      <c r="C907" t="s">
        <v>9</v>
      </c>
      <c r="D907">
        <v>0</v>
      </c>
    </row>
    <row r="908" spans="1:4" x14ac:dyDescent="0.2">
      <c r="A908">
        <v>418456</v>
      </c>
      <c r="B908" t="s">
        <v>7</v>
      </c>
      <c r="C908" t="s">
        <v>9</v>
      </c>
      <c r="D908">
        <v>0</v>
      </c>
    </row>
    <row r="909" spans="1:4" x14ac:dyDescent="0.2">
      <c r="A909">
        <v>418456</v>
      </c>
      <c r="B909" t="s">
        <v>1</v>
      </c>
      <c r="C909" t="s">
        <v>9</v>
      </c>
      <c r="D909">
        <v>0</v>
      </c>
    </row>
    <row r="910" spans="1:4" x14ac:dyDescent="0.2">
      <c r="A910">
        <v>418456</v>
      </c>
      <c r="B910" t="s">
        <v>3</v>
      </c>
      <c r="C910" t="s">
        <v>9</v>
      </c>
      <c r="D910">
        <v>0</v>
      </c>
    </row>
    <row r="911" spans="1:4" x14ac:dyDescent="0.2">
      <c r="A911">
        <v>418456</v>
      </c>
      <c r="B911" t="s">
        <v>0</v>
      </c>
      <c r="C911" t="s">
        <v>9</v>
      </c>
      <c r="D911">
        <v>2300000</v>
      </c>
    </row>
    <row r="912" spans="1:4" x14ac:dyDescent="0.2">
      <c r="A912">
        <v>418456</v>
      </c>
      <c r="B912" t="s">
        <v>2</v>
      </c>
      <c r="C912" t="s">
        <v>9</v>
      </c>
      <c r="D912">
        <v>2728000</v>
      </c>
    </row>
    <row r="913" spans="1:4" x14ac:dyDescent="0.2">
      <c r="A913">
        <v>418456</v>
      </c>
      <c r="B913" t="s">
        <v>4</v>
      </c>
      <c r="C913" t="s">
        <v>9</v>
      </c>
      <c r="D913">
        <v>8000000</v>
      </c>
    </row>
    <row r="914" spans="1:4" x14ac:dyDescent="0.2">
      <c r="A914">
        <v>418456</v>
      </c>
      <c r="B914" t="s">
        <v>5</v>
      </c>
      <c r="C914" t="s">
        <v>9</v>
      </c>
      <c r="D914">
        <v>105464000</v>
      </c>
    </row>
    <row r="915" spans="1:4" x14ac:dyDescent="0.2">
      <c r="A915">
        <v>418456</v>
      </c>
      <c r="B915" t="s">
        <v>8</v>
      </c>
      <c r="C915" t="s">
        <v>9</v>
      </c>
      <c r="D915">
        <v>118492000</v>
      </c>
    </row>
    <row r="916" spans="1:4" x14ac:dyDescent="0.2">
      <c r="A916">
        <v>418456</v>
      </c>
      <c r="B916" t="s">
        <v>6</v>
      </c>
      <c r="C916" t="s">
        <v>10</v>
      </c>
      <c r="D916">
        <v>0</v>
      </c>
    </row>
    <row r="917" spans="1:4" x14ac:dyDescent="0.2">
      <c r="A917">
        <v>418456</v>
      </c>
      <c r="B917" t="s">
        <v>1</v>
      </c>
      <c r="C917" t="s">
        <v>10</v>
      </c>
      <c r="D917">
        <v>0</v>
      </c>
    </row>
    <row r="918" spans="1:4" x14ac:dyDescent="0.2">
      <c r="A918">
        <v>418456</v>
      </c>
      <c r="B918" t="s">
        <v>3</v>
      </c>
      <c r="C918" t="s">
        <v>10</v>
      </c>
      <c r="D918">
        <v>0</v>
      </c>
    </row>
    <row r="919" spans="1:4" x14ac:dyDescent="0.2">
      <c r="A919">
        <v>418456</v>
      </c>
      <c r="B919" t="s">
        <v>7</v>
      </c>
      <c r="C919" t="s">
        <v>10</v>
      </c>
      <c r="D919">
        <v>583000</v>
      </c>
    </row>
    <row r="920" spans="1:4" x14ac:dyDescent="0.2">
      <c r="A920">
        <v>418456</v>
      </c>
      <c r="B920" t="s">
        <v>4</v>
      </c>
      <c r="C920" t="s">
        <v>10</v>
      </c>
      <c r="D920">
        <v>1849000</v>
      </c>
    </row>
    <row r="921" spans="1:4" x14ac:dyDescent="0.2">
      <c r="A921">
        <v>418456</v>
      </c>
      <c r="B921" t="s">
        <v>5</v>
      </c>
      <c r="C921" t="s">
        <v>10</v>
      </c>
      <c r="D921">
        <v>2607000</v>
      </c>
    </row>
    <row r="922" spans="1:4" x14ac:dyDescent="0.2">
      <c r="A922">
        <v>418456</v>
      </c>
      <c r="B922" t="s">
        <v>0</v>
      </c>
      <c r="C922" t="s">
        <v>10</v>
      </c>
      <c r="D922">
        <v>3000000</v>
      </c>
    </row>
    <row r="923" spans="1:4" x14ac:dyDescent="0.2">
      <c r="A923">
        <v>418456</v>
      </c>
      <c r="B923" t="s">
        <v>2</v>
      </c>
      <c r="C923" t="s">
        <v>10</v>
      </c>
      <c r="D923">
        <v>3021000</v>
      </c>
    </row>
    <row r="924" spans="1:4" x14ac:dyDescent="0.2">
      <c r="A924">
        <v>418456</v>
      </c>
      <c r="B924" t="s">
        <v>8</v>
      </c>
      <c r="C924" t="s">
        <v>10</v>
      </c>
      <c r="D924">
        <v>11060000</v>
      </c>
    </row>
    <row r="925" spans="1:4" x14ac:dyDescent="0.2">
      <c r="A925">
        <v>418456</v>
      </c>
      <c r="B925" t="s">
        <v>6</v>
      </c>
      <c r="C925" t="s">
        <v>11</v>
      </c>
      <c r="D925">
        <v>0</v>
      </c>
    </row>
    <row r="926" spans="1:4" x14ac:dyDescent="0.2">
      <c r="A926">
        <v>418456</v>
      </c>
      <c r="B926" t="s">
        <v>7</v>
      </c>
      <c r="C926" t="s">
        <v>11</v>
      </c>
      <c r="D926">
        <v>0</v>
      </c>
    </row>
    <row r="927" spans="1:4" x14ac:dyDescent="0.2">
      <c r="A927">
        <v>418456</v>
      </c>
      <c r="B927" t="s">
        <v>2</v>
      </c>
      <c r="C927" t="s">
        <v>11</v>
      </c>
      <c r="D927">
        <v>0</v>
      </c>
    </row>
    <row r="928" spans="1:4" x14ac:dyDescent="0.2">
      <c r="A928">
        <v>418456</v>
      </c>
      <c r="B928" t="s">
        <v>4</v>
      </c>
      <c r="C928" t="s">
        <v>11</v>
      </c>
      <c r="D928">
        <v>0</v>
      </c>
    </row>
    <row r="929" spans="1:4" x14ac:dyDescent="0.2">
      <c r="A929">
        <v>418456</v>
      </c>
      <c r="B929" t="s">
        <v>1</v>
      </c>
      <c r="C929" t="s">
        <v>11</v>
      </c>
      <c r="D929">
        <v>0</v>
      </c>
    </row>
    <row r="930" spans="1:4" x14ac:dyDescent="0.2">
      <c r="A930">
        <v>418456</v>
      </c>
      <c r="B930" t="s">
        <v>3</v>
      </c>
      <c r="C930" t="s">
        <v>11</v>
      </c>
      <c r="D930">
        <v>0</v>
      </c>
    </row>
    <row r="931" spans="1:4" x14ac:dyDescent="0.2">
      <c r="A931">
        <v>418456</v>
      </c>
      <c r="B931" t="s">
        <v>5</v>
      </c>
      <c r="C931" t="s">
        <v>11</v>
      </c>
      <c r="D931">
        <v>400000</v>
      </c>
    </row>
    <row r="932" spans="1:4" x14ac:dyDescent="0.2">
      <c r="A932">
        <v>418456</v>
      </c>
      <c r="B932" t="s">
        <v>0</v>
      </c>
      <c r="C932" t="s">
        <v>11</v>
      </c>
      <c r="D932">
        <v>2000000</v>
      </c>
    </row>
    <row r="933" spans="1:4" x14ac:dyDescent="0.2">
      <c r="A933">
        <v>418456</v>
      </c>
      <c r="B933" t="s">
        <v>8</v>
      </c>
      <c r="C933" t="s">
        <v>11</v>
      </c>
      <c r="D933">
        <v>2400000</v>
      </c>
    </row>
    <row r="934" spans="1:4" x14ac:dyDescent="0.2">
      <c r="A934">
        <v>418456</v>
      </c>
      <c r="B934" t="s">
        <v>6</v>
      </c>
      <c r="C934" t="s">
        <v>32</v>
      </c>
      <c r="D934">
        <v>0</v>
      </c>
    </row>
    <row r="935" spans="1:4" x14ac:dyDescent="0.2">
      <c r="A935">
        <v>418456</v>
      </c>
      <c r="B935" t="s">
        <v>0</v>
      </c>
      <c r="C935" t="s">
        <v>32</v>
      </c>
      <c r="D935">
        <v>0</v>
      </c>
    </row>
    <row r="936" spans="1:4" x14ac:dyDescent="0.2">
      <c r="A936">
        <v>418456</v>
      </c>
      <c r="B936" t="s">
        <v>7</v>
      </c>
      <c r="C936" t="s">
        <v>32</v>
      </c>
      <c r="D936">
        <v>0</v>
      </c>
    </row>
    <row r="937" spans="1:4" x14ac:dyDescent="0.2">
      <c r="A937">
        <v>418456</v>
      </c>
      <c r="B937" t="s">
        <v>2</v>
      </c>
      <c r="C937" t="s">
        <v>32</v>
      </c>
      <c r="D937">
        <v>0</v>
      </c>
    </row>
    <row r="938" spans="1:4" x14ac:dyDescent="0.2">
      <c r="A938">
        <v>418456</v>
      </c>
      <c r="B938" t="s">
        <v>4</v>
      </c>
      <c r="C938" t="s">
        <v>32</v>
      </c>
      <c r="D938">
        <v>0</v>
      </c>
    </row>
    <row r="939" spans="1:4" x14ac:dyDescent="0.2">
      <c r="A939">
        <v>418456</v>
      </c>
      <c r="B939" t="s">
        <v>5</v>
      </c>
      <c r="C939" t="s">
        <v>32</v>
      </c>
      <c r="D939">
        <v>0</v>
      </c>
    </row>
    <row r="940" spans="1:4" x14ac:dyDescent="0.2">
      <c r="A940">
        <v>418456</v>
      </c>
      <c r="B940" t="s">
        <v>8</v>
      </c>
      <c r="C940" t="s">
        <v>32</v>
      </c>
      <c r="D940">
        <v>0</v>
      </c>
    </row>
    <row r="941" spans="1:4" x14ac:dyDescent="0.2">
      <c r="A941">
        <v>418456</v>
      </c>
      <c r="B941" t="s">
        <v>1</v>
      </c>
      <c r="C941" t="s">
        <v>32</v>
      </c>
      <c r="D941">
        <v>0</v>
      </c>
    </row>
    <row r="942" spans="1:4" x14ac:dyDescent="0.2">
      <c r="A942">
        <v>418456</v>
      </c>
      <c r="B942" t="s">
        <v>3</v>
      </c>
      <c r="C942" t="s">
        <v>32</v>
      </c>
      <c r="D942">
        <v>0</v>
      </c>
    </row>
    <row r="944" spans="1:4" x14ac:dyDescent="0.2">
      <c r="A944" s="6" t="s">
        <v>12</v>
      </c>
      <c r="B944" s="6" t="s">
        <v>39</v>
      </c>
      <c r="C944" s="6" t="s">
        <v>40</v>
      </c>
      <c r="D944" s="6" t="s">
        <v>14</v>
      </c>
    </row>
    <row r="945" spans="1:4" x14ac:dyDescent="0.2">
      <c r="A945">
        <v>418457</v>
      </c>
      <c r="B945" t="s">
        <v>6</v>
      </c>
      <c r="C945" t="s">
        <v>9</v>
      </c>
      <c r="D945">
        <v>0</v>
      </c>
    </row>
    <row r="946" spans="1:4" x14ac:dyDescent="0.2">
      <c r="A946">
        <v>418457</v>
      </c>
      <c r="B946" t="s">
        <v>0</v>
      </c>
      <c r="C946" t="s">
        <v>9</v>
      </c>
      <c r="D946">
        <v>0</v>
      </c>
    </row>
    <row r="947" spans="1:4" x14ac:dyDescent="0.2">
      <c r="A947">
        <v>418457</v>
      </c>
      <c r="B947" t="s">
        <v>7</v>
      </c>
      <c r="C947" t="s">
        <v>9</v>
      </c>
      <c r="D947">
        <v>0</v>
      </c>
    </row>
    <row r="948" spans="1:4" x14ac:dyDescent="0.2">
      <c r="A948">
        <v>418457</v>
      </c>
      <c r="B948" t="s">
        <v>2</v>
      </c>
      <c r="C948" t="s">
        <v>9</v>
      </c>
      <c r="D948">
        <v>0</v>
      </c>
    </row>
    <row r="949" spans="1:4" x14ac:dyDescent="0.2">
      <c r="A949">
        <v>418457</v>
      </c>
      <c r="B949" t="s">
        <v>4</v>
      </c>
      <c r="C949" t="s">
        <v>9</v>
      </c>
      <c r="D949">
        <v>0</v>
      </c>
    </row>
    <row r="950" spans="1:4" x14ac:dyDescent="0.2">
      <c r="A950">
        <v>418457</v>
      </c>
      <c r="B950" t="s">
        <v>5</v>
      </c>
      <c r="C950" t="s">
        <v>9</v>
      </c>
      <c r="D950">
        <v>0</v>
      </c>
    </row>
    <row r="951" spans="1:4" x14ac:dyDescent="0.2">
      <c r="A951">
        <v>418457</v>
      </c>
      <c r="B951" t="s">
        <v>8</v>
      </c>
      <c r="C951" t="s">
        <v>9</v>
      </c>
      <c r="D951">
        <v>0</v>
      </c>
    </row>
    <row r="952" spans="1:4" x14ac:dyDescent="0.2">
      <c r="A952">
        <v>418457</v>
      </c>
      <c r="B952" t="s">
        <v>1</v>
      </c>
      <c r="C952" t="s">
        <v>9</v>
      </c>
      <c r="D952">
        <v>0</v>
      </c>
    </row>
    <row r="953" spans="1:4" x14ac:dyDescent="0.2">
      <c r="A953">
        <v>418457</v>
      </c>
      <c r="B953" t="s">
        <v>3</v>
      </c>
      <c r="C953" t="s">
        <v>9</v>
      </c>
      <c r="D953">
        <v>0</v>
      </c>
    </row>
    <row r="954" spans="1:4" x14ac:dyDescent="0.2">
      <c r="A954">
        <v>418457</v>
      </c>
      <c r="B954" t="s">
        <v>7</v>
      </c>
      <c r="C954" t="s">
        <v>10</v>
      </c>
      <c r="D954">
        <v>1230000</v>
      </c>
    </row>
    <row r="955" spans="1:4" x14ac:dyDescent="0.2">
      <c r="A955">
        <v>418457</v>
      </c>
      <c r="B955" t="s">
        <v>6</v>
      </c>
      <c r="C955" t="s">
        <v>10</v>
      </c>
      <c r="D955">
        <v>1690000</v>
      </c>
    </row>
    <row r="956" spans="1:4" x14ac:dyDescent="0.2">
      <c r="A956">
        <v>418457</v>
      </c>
      <c r="B956" t="s">
        <v>5</v>
      </c>
      <c r="C956" t="s">
        <v>10</v>
      </c>
      <c r="D956">
        <v>2140000</v>
      </c>
    </row>
    <row r="957" spans="1:4" x14ac:dyDescent="0.2">
      <c r="A957">
        <v>418457</v>
      </c>
      <c r="B957" t="s">
        <v>4</v>
      </c>
      <c r="C957" t="s">
        <v>10</v>
      </c>
      <c r="D957">
        <v>3580000</v>
      </c>
    </row>
    <row r="958" spans="1:4" x14ac:dyDescent="0.2">
      <c r="A958">
        <v>418457</v>
      </c>
      <c r="B958" t="s">
        <v>2</v>
      </c>
      <c r="C958" t="s">
        <v>10</v>
      </c>
      <c r="D958">
        <v>7000000</v>
      </c>
    </row>
    <row r="959" spans="1:4" x14ac:dyDescent="0.2">
      <c r="A959">
        <v>418457</v>
      </c>
      <c r="B959" t="s">
        <v>3</v>
      </c>
      <c r="C959" t="s">
        <v>10</v>
      </c>
      <c r="D959">
        <v>7090000</v>
      </c>
    </row>
    <row r="960" spans="1:4" x14ac:dyDescent="0.2">
      <c r="A960">
        <v>418457</v>
      </c>
      <c r="B960" t="s">
        <v>0</v>
      </c>
      <c r="C960" t="s">
        <v>10</v>
      </c>
      <c r="D960">
        <v>12270000</v>
      </c>
    </row>
    <row r="961" spans="1:4" x14ac:dyDescent="0.2">
      <c r="A961">
        <v>418457</v>
      </c>
      <c r="B961" t="s">
        <v>1</v>
      </c>
      <c r="C961" t="s">
        <v>10</v>
      </c>
      <c r="D961">
        <v>18950000</v>
      </c>
    </row>
    <row r="962" spans="1:4" x14ac:dyDescent="0.2">
      <c r="A962">
        <v>418457</v>
      </c>
      <c r="B962" t="s">
        <v>8</v>
      </c>
      <c r="C962" t="s">
        <v>10</v>
      </c>
      <c r="D962">
        <v>53950000</v>
      </c>
    </row>
    <row r="963" spans="1:4" x14ac:dyDescent="0.2">
      <c r="A963">
        <v>418457</v>
      </c>
      <c r="B963" t="s">
        <v>6</v>
      </c>
      <c r="C963" t="s">
        <v>11</v>
      </c>
      <c r="D963">
        <v>610000</v>
      </c>
    </row>
    <row r="964" spans="1:4" x14ac:dyDescent="0.2">
      <c r="A964">
        <v>418457</v>
      </c>
      <c r="B964" t="s">
        <v>5</v>
      </c>
      <c r="C964" t="s">
        <v>11</v>
      </c>
      <c r="D964">
        <v>760000</v>
      </c>
    </row>
    <row r="965" spans="1:4" x14ac:dyDescent="0.2">
      <c r="A965">
        <v>418457</v>
      </c>
      <c r="B965" t="s">
        <v>7</v>
      </c>
      <c r="C965" t="s">
        <v>11</v>
      </c>
      <c r="D965">
        <v>1660000</v>
      </c>
    </row>
    <row r="966" spans="1:4" x14ac:dyDescent="0.2">
      <c r="A966">
        <v>418457</v>
      </c>
      <c r="B966" t="s">
        <v>3</v>
      </c>
      <c r="C966" t="s">
        <v>11</v>
      </c>
      <c r="D966">
        <v>2540000</v>
      </c>
    </row>
    <row r="967" spans="1:4" x14ac:dyDescent="0.2">
      <c r="A967">
        <v>418457</v>
      </c>
      <c r="B967" t="s">
        <v>4</v>
      </c>
      <c r="C967" t="s">
        <v>11</v>
      </c>
      <c r="D967">
        <v>4800000</v>
      </c>
    </row>
    <row r="968" spans="1:4" x14ac:dyDescent="0.2">
      <c r="A968">
        <v>418457</v>
      </c>
      <c r="B968" t="s">
        <v>1</v>
      </c>
      <c r="C968" t="s">
        <v>11</v>
      </c>
      <c r="D968">
        <v>6770000</v>
      </c>
    </row>
    <row r="969" spans="1:4" x14ac:dyDescent="0.2">
      <c r="A969">
        <v>418457</v>
      </c>
      <c r="B969" t="s">
        <v>2</v>
      </c>
      <c r="C969" t="s">
        <v>11</v>
      </c>
      <c r="D969">
        <v>9380000</v>
      </c>
    </row>
    <row r="970" spans="1:4" x14ac:dyDescent="0.2">
      <c r="A970">
        <v>418457</v>
      </c>
      <c r="B970" t="s">
        <v>0</v>
      </c>
      <c r="C970" t="s">
        <v>11</v>
      </c>
      <c r="D970">
        <v>16450000</v>
      </c>
    </row>
    <row r="971" spans="1:4" x14ac:dyDescent="0.2">
      <c r="A971">
        <v>418457</v>
      </c>
      <c r="B971" t="s">
        <v>8</v>
      </c>
      <c r="C971" t="s">
        <v>11</v>
      </c>
      <c r="D971">
        <v>42970000</v>
      </c>
    </row>
    <row r="972" spans="1:4" x14ac:dyDescent="0.2">
      <c r="A972">
        <v>418457</v>
      </c>
      <c r="B972" t="s">
        <v>6</v>
      </c>
      <c r="C972" t="s">
        <v>32</v>
      </c>
      <c r="D972">
        <v>0</v>
      </c>
    </row>
    <row r="973" spans="1:4" x14ac:dyDescent="0.2">
      <c r="A973">
        <v>418457</v>
      </c>
      <c r="B973" t="s">
        <v>0</v>
      </c>
      <c r="C973" t="s">
        <v>32</v>
      </c>
      <c r="D973">
        <v>0</v>
      </c>
    </row>
    <row r="974" spans="1:4" x14ac:dyDescent="0.2">
      <c r="A974">
        <v>418457</v>
      </c>
      <c r="B974" t="s">
        <v>7</v>
      </c>
      <c r="C974" t="s">
        <v>32</v>
      </c>
      <c r="D974">
        <v>0</v>
      </c>
    </row>
    <row r="975" spans="1:4" x14ac:dyDescent="0.2">
      <c r="A975">
        <v>418457</v>
      </c>
      <c r="B975" t="s">
        <v>2</v>
      </c>
      <c r="C975" t="s">
        <v>32</v>
      </c>
      <c r="D975">
        <v>0</v>
      </c>
    </row>
    <row r="976" spans="1:4" x14ac:dyDescent="0.2">
      <c r="A976">
        <v>418457</v>
      </c>
      <c r="B976" t="s">
        <v>4</v>
      </c>
      <c r="C976" t="s">
        <v>32</v>
      </c>
      <c r="D976">
        <v>0</v>
      </c>
    </row>
    <row r="977" spans="1:4" x14ac:dyDescent="0.2">
      <c r="A977">
        <v>418457</v>
      </c>
      <c r="B977" t="s">
        <v>5</v>
      </c>
      <c r="C977" t="s">
        <v>32</v>
      </c>
      <c r="D977">
        <v>0</v>
      </c>
    </row>
    <row r="978" spans="1:4" x14ac:dyDescent="0.2">
      <c r="A978">
        <v>418457</v>
      </c>
      <c r="B978" t="s">
        <v>8</v>
      </c>
      <c r="C978" t="s">
        <v>32</v>
      </c>
      <c r="D978">
        <v>0</v>
      </c>
    </row>
    <row r="979" spans="1:4" x14ac:dyDescent="0.2">
      <c r="A979">
        <v>418457</v>
      </c>
      <c r="B979" t="s">
        <v>1</v>
      </c>
      <c r="C979" t="s">
        <v>32</v>
      </c>
      <c r="D979">
        <v>0</v>
      </c>
    </row>
    <row r="980" spans="1:4" x14ac:dyDescent="0.2">
      <c r="A980">
        <v>418457</v>
      </c>
      <c r="B980" t="s">
        <v>3</v>
      </c>
      <c r="C980" t="s">
        <v>32</v>
      </c>
      <c r="D980">
        <v>0</v>
      </c>
    </row>
    <row r="982" spans="1:4" x14ac:dyDescent="0.2">
      <c r="A982" s="6" t="s">
        <v>12</v>
      </c>
      <c r="B982" s="6" t="s">
        <v>39</v>
      </c>
      <c r="C982" s="6" t="s">
        <v>40</v>
      </c>
      <c r="D982" s="6" t="s">
        <v>14</v>
      </c>
    </row>
    <row r="983" spans="1:4" x14ac:dyDescent="0.2">
      <c r="A983">
        <v>418458</v>
      </c>
      <c r="B983" t="s">
        <v>6</v>
      </c>
      <c r="C983" t="s">
        <v>9</v>
      </c>
      <c r="D983">
        <v>763000</v>
      </c>
    </row>
    <row r="984" spans="1:4" x14ac:dyDescent="0.2">
      <c r="A984">
        <v>418458</v>
      </c>
      <c r="B984" t="s">
        <v>5</v>
      </c>
      <c r="C984" t="s">
        <v>9</v>
      </c>
      <c r="D984">
        <v>1120000</v>
      </c>
    </row>
    <row r="985" spans="1:4" x14ac:dyDescent="0.2">
      <c r="A985">
        <v>418458</v>
      </c>
      <c r="B985" t="s">
        <v>3</v>
      </c>
      <c r="C985" t="s">
        <v>9</v>
      </c>
      <c r="D985">
        <v>2272000</v>
      </c>
    </row>
    <row r="986" spans="1:4" x14ac:dyDescent="0.2">
      <c r="A986">
        <v>418458</v>
      </c>
      <c r="B986" t="s">
        <v>7</v>
      </c>
      <c r="C986" t="s">
        <v>9</v>
      </c>
      <c r="D986">
        <v>3402000</v>
      </c>
    </row>
    <row r="987" spans="1:4" x14ac:dyDescent="0.2">
      <c r="A987">
        <v>418458</v>
      </c>
      <c r="B987" t="s">
        <v>4</v>
      </c>
      <c r="C987" t="s">
        <v>9</v>
      </c>
      <c r="D987">
        <v>5193000</v>
      </c>
    </row>
    <row r="988" spans="1:4" x14ac:dyDescent="0.2">
      <c r="A988">
        <v>418458</v>
      </c>
      <c r="B988" t="s">
        <v>2</v>
      </c>
      <c r="C988" t="s">
        <v>9</v>
      </c>
      <c r="D988">
        <v>8069000</v>
      </c>
    </row>
    <row r="989" spans="1:4" x14ac:dyDescent="0.2">
      <c r="A989">
        <v>418458</v>
      </c>
      <c r="B989" t="s">
        <v>1</v>
      </c>
      <c r="C989" t="s">
        <v>9</v>
      </c>
      <c r="D989">
        <v>13286000</v>
      </c>
    </row>
    <row r="990" spans="1:4" x14ac:dyDescent="0.2">
      <c r="A990">
        <v>418458</v>
      </c>
      <c r="B990" t="s">
        <v>0</v>
      </c>
      <c r="C990" t="s">
        <v>9</v>
      </c>
      <c r="D990">
        <v>16903000</v>
      </c>
    </row>
    <row r="991" spans="1:4" x14ac:dyDescent="0.2">
      <c r="A991">
        <v>418458</v>
      </c>
      <c r="B991" t="s">
        <v>8</v>
      </c>
      <c r="C991" t="s">
        <v>9</v>
      </c>
      <c r="D991">
        <v>51008000</v>
      </c>
    </row>
    <row r="992" spans="1:4" x14ac:dyDescent="0.2">
      <c r="A992">
        <v>418458</v>
      </c>
      <c r="B992" t="s">
        <v>6</v>
      </c>
      <c r="C992" t="s">
        <v>10</v>
      </c>
      <c r="D992">
        <v>1865000</v>
      </c>
    </row>
    <row r="993" spans="1:4" x14ac:dyDescent="0.2">
      <c r="A993">
        <v>418458</v>
      </c>
      <c r="B993" t="s">
        <v>5</v>
      </c>
      <c r="C993" t="s">
        <v>10</v>
      </c>
      <c r="D993">
        <v>3200000</v>
      </c>
    </row>
    <row r="994" spans="1:4" x14ac:dyDescent="0.2">
      <c r="A994">
        <v>418458</v>
      </c>
      <c r="B994" t="s">
        <v>4</v>
      </c>
      <c r="C994" t="s">
        <v>10</v>
      </c>
      <c r="D994">
        <v>5208000</v>
      </c>
    </row>
    <row r="995" spans="1:4" x14ac:dyDescent="0.2">
      <c r="A995">
        <v>418458</v>
      </c>
      <c r="B995" t="s">
        <v>7</v>
      </c>
      <c r="C995" t="s">
        <v>10</v>
      </c>
      <c r="D995">
        <v>5320000</v>
      </c>
    </row>
    <row r="996" spans="1:4" x14ac:dyDescent="0.2">
      <c r="A996">
        <v>418458</v>
      </c>
      <c r="B996" t="s">
        <v>3</v>
      </c>
      <c r="C996" t="s">
        <v>10</v>
      </c>
      <c r="D996">
        <v>11249000</v>
      </c>
    </row>
    <row r="997" spans="1:4" x14ac:dyDescent="0.2">
      <c r="A997">
        <v>418458</v>
      </c>
      <c r="B997" t="s">
        <v>1</v>
      </c>
      <c r="C997" t="s">
        <v>10</v>
      </c>
      <c r="D997">
        <v>16949000</v>
      </c>
    </row>
    <row r="998" spans="1:4" x14ac:dyDescent="0.2">
      <c r="A998">
        <v>418458</v>
      </c>
      <c r="B998" t="s">
        <v>2</v>
      </c>
      <c r="C998" t="s">
        <v>10</v>
      </c>
      <c r="D998">
        <v>18221000</v>
      </c>
    </row>
    <row r="999" spans="1:4" x14ac:dyDescent="0.2">
      <c r="A999">
        <v>418458</v>
      </c>
      <c r="B999" t="s">
        <v>0</v>
      </c>
      <c r="C999" t="s">
        <v>10</v>
      </c>
      <c r="D999">
        <v>21056000</v>
      </c>
    </row>
    <row r="1000" spans="1:4" x14ac:dyDescent="0.2">
      <c r="A1000">
        <v>418458</v>
      </c>
      <c r="B1000" t="s">
        <v>8</v>
      </c>
      <c r="C1000" t="s">
        <v>10</v>
      </c>
      <c r="D1000">
        <v>83068000</v>
      </c>
    </row>
    <row r="1001" spans="1:4" x14ac:dyDescent="0.2">
      <c r="A1001">
        <v>418458</v>
      </c>
      <c r="B1001" t="s">
        <v>6</v>
      </c>
      <c r="C1001" t="s">
        <v>11</v>
      </c>
      <c r="D1001">
        <v>599000</v>
      </c>
    </row>
    <row r="1002" spans="1:4" x14ac:dyDescent="0.2">
      <c r="A1002">
        <v>418458</v>
      </c>
      <c r="B1002" t="s">
        <v>5</v>
      </c>
      <c r="C1002" t="s">
        <v>11</v>
      </c>
      <c r="D1002">
        <v>741000</v>
      </c>
    </row>
    <row r="1003" spans="1:4" x14ac:dyDescent="0.2">
      <c r="A1003">
        <v>418458</v>
      </c>
      <c r="B1003" t="s">
        <v>4</v>
      </c>
      <c r="C1003" t="s">
        <v>11</v>
      </c>
      <c r="D1003">
        <v>1495000</v>
      </c>
    </row>
    <row r="1004" spans="1:4" x14ac:dyDescent="0.2">
      <c r="A1004">
        <v>418458</v>
      </c>
      <c r="B1004" t="s">
        <v>3</v>
      </c>
      <c r="C1004" t="s">
        <v>11</v>
      </c>
      <c r="D1004">
        <v>2929000</v>
      </c>
    </row>
    <row r="1005" spans="1:4" x14ac:dyDescent="0.2">
      <c r="A1005">
        <v>418458</v>
      </c>
      <c r="B1005" t="s">
        <v>1</v>
      </c>
      <c r="C1005" t="s">
        <v>11</v>
      </c>
      <c r="D1005">
        <v>4391000</v>
      </c>
    </row>
    <row r="1006" spans="1:4" x14ac:dyDescent="0.2">
      <c r="A1006">
        <v>418458</v>
      </c>
      <c r="B1006" t="s">
        <v>7</v>
      </c>
      <c r="C1006" t="s">
        <v>11</v>
      </c>
      <c r="D1006">
        <v>4904000</v>
      </c>
    </row>
    <row r="1007" spans="1:4" x14ac:dyDescent="0.2">
      <c r="A1007">
        <v>418458</v>
      </c>
      <c r="B1007" t="s">
        <v>0</v>
      </c>
      <c r="C1007" t="s">
        <v>11</v>
      </c>
      <c r="D1007">
        <v>5012000</v>
      </c>
    </row>
    <row r="1008" spans="1:4" x14ac:dyDescent="0.2">
      <c r="A1008">
        <v>418458</v>
      </c>
      <c r="B1008" t="s">
        <v>2</v>
      </c>
      <c r="C1008" t="s">
        <v>11</v>
      </c>
      <c r="D1008">
        <v>5520000</v>
      </c>
    </row>
    <row r="1009" spans="1:4" x14ac:dyDescent="0.2">
      <c r="A1009">
        <v>418458</v>
      </c>
      <c r="B1009" t="s">
        <v>8</v>
      </c>
      <c r="C1009" t="s">
        <v>11</v>
      </c>
      <c r="D1009">
        <v>25591000</v>
      </c>
    </row>
    <row r="1010" spans="1:4" x14ac:dyDescent="0.2">
      <c r="A1010">
        <v>418458</v>
      </c>
      <c r="B1010" t="s">
        <v>6</v>
      </c>
      <c r="C1010" t="s">
        <v>32</v>
      </c>
      <c r="D1010">
        <v>554000</v>
      </c>
    </row>
    <row r="1011" spans="1:4" x14ac:dyDescent="0.2">
      <c r="A1011">
        <v>418458</v>
      </c>
      <c r="B1011" t="s">
        <v>5</v>
      </c>
      <c r="C1011" t="s">
        <v>32</v>
      </c>
      <c r="D1011">
        <v>669000</v>
      </c>
    </row>
    <row r="1012" spans="1:4" x14ac:dyDescent="0.2">
      <c r="A1012">
        <v>418458</v>
      </c>
      <c r="B1012" t="s">
        <v>4</v>
      </c>
      <c r="C1012" t="s">
        <v>32</v>
      </c>
      <c r="D1012">
        <v>1567000</v>
      </c>
    </row>
    <row r="1013" spans="1:4" x14ac:dyDescent="0.2">
      <c r="A1013">
        <v>418458</v>
      </c>
      <c r="B1013" t="s">
        <v>3</v>
      </c>
      <c r="C1013" t="s">
        <v>32</v>
      </c>
      <c r="D1013">
        <v>2706000</v>
      </c>
    </row>
    <row r="1014" spans="1:4" x14ac:dyDescent="0.2">
      <c r="A1014">
        <v>418458</v>
      </c>
      <c r="B1014" t="s">
        <v>1</v>
      </c>
      <c r="C1014" t="s">
        <v>32</v>
      </c>
      <c r="D1014">
        <v>3602000</v>
      </c>
    </row>
    <row r="1015" spans="1:4" x14ac:dyDescent="0.2">
      <c r="A1015">
        <v>418458</v>
      </c>
      <c r="B1015" t="s">
        <v>0</v>
      </c>
      <c r="C1015" t="s">
        <v>32</v>
      </c>
      <c r="D1015">
        <v>3616000</v>
      </c>
    </row>
    <row r="1016" spans="1:4" x14ac:dyDescent="0.2">
      <c r="A1016">
        <v>418458</v>
      </c>
      <c r="B1016" t="s">
        <v>7</v>
      </c>
      <c r="C1016" t="s">
        <v>32</v>
      </c>
      <c r="D1016">
        <v>3719000</v>
      </c>
    </row>
    <row r="1017" spans="1:4" x14ac:dyDescent="0.2">
      <c r="A1017">
        <v>418458</v>
      </c>
      <c r="B1017" t="s">
        <v>2</v>
      </c>
      <c r="C1017" t="s">
        <v>32</v>
      </c>
      <c r="D1017">
        <v>4838000</v>
      </c>
    </row>
    <row r="1018" spans="1:4" x14ac:dyDescent="0.2">
      <c r="A1018">
        <v>418458</v>
      </c>
      <c r="B1018" t="s">
        <v>8</v>
      </c>
      <c r="C1018" t="s">
        <v>32</v>
      </c>
      <c r="D1018">
        <v>21271000</v>
      </c>
    </row>
    <row r="1020" spans="1:4" x14ac:dyDescent="0.2">
      <c r="A1020" s="6" t="s">
        <v>12</v>
      </c>
      <c r="B1020" s="6" t="s">
        <v>39</v>
      </c>
      <c r="C1020" s="6" t="s">
        <v>40</v>
      </c>
      <c r="D1020" s="6" t="s">
        <v>14</v>
      </c>
    </row>
    <row r="1021" spans="1:4" x14ac:dyDescent="0.2">
      <c r="A1021">
        <v>418459</v>
      </c>
      <c r="B1021" t="s">
        <v>7</v>
      </c>
      <c r="C1021" t="s">
        <v>9</v>
      </c>
      <c r="D1021">
        <v>3200000</v>
      </c>
    </row>
    <row r="1022" spans="1:4" x14ac:dyDescent="0.2">
      <c r="A1022">
        <v>418459</v>
      </c>
      <c r="B1022" t="s">
        <v>4</v>
      </c>
      <c r="C1022" t="s">
        <v>9</v>
      </c>
      <c r="D1022">
        <v>12170000</v>
      </c>
    </row>
    <row r="1023" spans="1:4" x14ac:dyDescent="0.2">
      <c r="A1023">
        <v>418459</v>
      </c>
      <c r="B1023" t="s">
        <v>0</v>
      </c>
      <c r="C1023" t="s">
        <v>9</v>
      </c>
      <c r="D1023">
        <v>12560000</v>
      </c>
    </row>
    <row r="1024" spans="1:4" x14ac:dyDescent="0.2">
      <c r="A1024">
        <v>418459</v>
      </c>
      <c r="B1024" t="s">
        <v>6</v>
      </c>
      <c r="C1024" t="s">
        <v>9</v>
      </c>
      <c r="D1024">
        <v>13237000</v>
      </c>
    </row>
    <row r="1025" spans="1:4" x14ac:dyDescent="0.2">
      <c r="A1025">
        <v>418459</v>
      </c>
      <c r="B1025" t="s">
        <v>1</v>
      </c>
      <c r="C1025" t="s">
        <v>9</v>
      </c>
      <c r="D1025">
        <v>18926000</v>
      </c>
    </row>
    <row r="1026" spans="1:4" x14ac:dyDescent="0.2">
      <c r="A1026">
        <v>418459</v>
      </c>
      <c r="B1026" t="s">
        <v>2</v>
      </c>
      <c r="C1026" t="s">
        <v>9</v>
      </c>
      <c r="D1026">
        <v>25611000</v>
      </c>
    </row>
    <row r="1027" spans="1:4" x14ac:dyDescent="0.2">
      <c r="A1027">
        <v>418459</v>
      </c>
      <c r="B1027" t="s">
        <v>3</v>
      </c>
      <c r="C1027" t="s">
        <v>9</v>
      </c>
      <c r="D1027">
        <v>140890000</v>
      </c>
    </row>
    <row r="1028" spans="1:4" x14ac:dyDescent="0.2">
      <c r="A1028">
        <v>418459</v>
      </c>
      <c r="B1028" t="s">
        <v>5</v>
      </c>
      <c r="C1028" t="s">
        <v>9</v>
      </c>
      <c r="D1028">
        <v>181584000</v>
      </c>
    </row>
    <row r="1029" spans="1:4" x14ac:dyDescent="0.2">
      <c r="A1029">
        <v>418459</v>
      </c>
      <c r="B1029" t="s">
        <v>8</v>
      </c>
      <c r="C1029" t="s">
        <v>9</v>
      </c>
      <c r="D1029">
        <v>408178000</v>
      </c>
    </row>
    <row r="1030" spans="1:4" x14ac:dyDescent="0.2">
      <c r="A1030">
        <v>418459</v>
      </c>
      <c r="B1030" t="s">
        <v>6</v>
      </c>
      <c r="C1030" t="s">
        <v>10</v>
      </c>
      <c r="D1030">
        <v>12330000</v>
      </c>
    </row>
    <row r="1031" spans="1:4" x14ac:dyDescent="0.2">
      <c r="A1031">
        <v>418459</v>
      </c>
      <c r="B1031" t="s">
        <v>5</v>
      </c>
      <c r="C1031" t="s">
        <v>10</v>
      </c>
      <c r="D1031">
        <v>33743000</v>
      </c>
    </row>
    <row r="1032" spans="1:4" x14ac:dyDescent="0.2">
      <c r="A1032">
        <v>418459</v>
      </c>
      <c r="B1032" t="s">
        <v>7</v>
      </c>
      <c r="C1032" t="s">
        <v>10</v>
      </c>
      <c r="D1032">
        <v>36550000</v>
      </c>
    </row>
    <row r="1033" spans="1:4" x14ac:dyDescent="0.2">
      <c r="A1033">
        <v>418459</v>
      </c>
      <c r="B1033" t="s">
        <v>4</v>
      </c>
      <c r="C1033" t="s">
        <v>10</v>
      </c>
      <c r="D1033">
        <v>52430000</v>
      </c>
    </row>
    <row r="1034" spans="1:4" x14ac:dyDescent="0.2">
      <c r="A1034">
        <v>418459</v>
      </c>
      <c r="B1034" t="s">
        <v>2</v>
      </c>
      <c r="C1034" t="s">
        <v>10</v>
      </c>
      <c r="D1034">
        <v>118987000</v>
      </c>
    </row>
    <row r="1035" spans="1:4" x14ac:dyDescent="0.2">
      <c r="A1035">
        <v>418459</v>
      </c>
      <c r="B1035" t="s">
        <v>0</v>
      </c>
      <c r="C1035" t="s">
        <v>10</v>
      </c>
      <c r="D1035">
        <v>160240000</v>
      </c>
    </row>
    <row r="1036" spans="1:4" x14ac:dyDescent="0.2">
      <c r="A1036">
        <v>418459</v>
      </c>
      <c r="B1036" t="s">
        <v>3</v>
      </c>
      <c r="C1036" t="s">
        <v>10</v>
      </c>
      <c r="D1036">
        <v>188250000</v>
      </c>
    </row>
    <row r="1037" spans="1:4" x14ac:dyDescent="0.2">
      <c r="A1037">
        <v>418459</v>
      </c>
      <c r="B1037" t="s">
        <v>1</v>
      </c>
      <c r="C1037" t="s">
        <v>10</v>
      </c>
      <c r="D1037">
        <v>283045000</v>
      </c>
    </row>
    <row r="1038" spans="1:4" x14ac:dyDescent="0.2">
      <c r="A1038">
        <v>418459</v>
      </c>
      <c r="B1038" t="s">
        <v>8</v>
      </c>
      <c r="C1038" t="s">
        <v>10</v>
      </c>
      <c r="D1038">
        <v>885575000</v>
      </c>
    </row>
    <row r="1039" spans="1:4" x14ac:dyDescent="0.2">
      <c r="A1039">
        <v>418459</v>
      </c>
      <c r="B1039" t="s">
        <v>6</v>
      </c>
      <c r="C1039" t="s">
        <v>11</v>
      </c>
      <c r="D1039">
        <v>6468000</v>
      </c>
    </row>
    <row r="1040" spans="1:4" x14ac:dyDescent="0.2">
      <c r="A1040">
        <v>418459</v>
      </c>
      <c r="B1040" t="s">
        <v>7</v>
      </c>
      <c r="C1040" t="s">
        <v>11</v>
      </c>
      <c r="D1040">
        <v>7100000</v>
      </c>
    </row>
    <row r="1041" spans="1:4" x14ac:dyDescent="0.2">
      <c r="A1041">
        <v>418459</v>
      </c>
      <c r="B1041" t="s">
        <v>3</v>
      </c>
      <c r="C1041" t="s">
        <v>11</v>
      </c>
      <c r="D1041">
        <v>9451000</v>
      </c>
    </row>
    <row r="1042" spans="1:4" x14ac:dyDescent="0.2">
      <c r="A1042">
        <v>418459</v>
      </c>
      <c r="B1042" t="s">
        <v>5</v>
      </c>
      <c r="C1042" t="s">
        <v>11</v>
      </c>
      <c r="D1042">
        <v>13784000</v>
      </c>
    </row>
    <row r="1043" spans="1:4" x14ac:dyDescent="0.2">
      <c r="A1043">
        <v>418459</v>
      </c>
      <c r="B1043" t="s">
        <v>4</v>
      </c>
      <c r="C1043" t="s">
        <v>11</v>
      </c>
      <c r="D1043">
        <v>48142000</v>
      </c>
    </row>
    <row r="1044" spans="1:4" x14ac:dyDescent="0.2">
      <c r="A1044">
        <v>418459</v>
      </c>
      <c r="B1044" t="s">
        <v>1</v>
      </c>
      <c r="C1044" t="s">
        <v>11</v>
      </c>
      <c r="D1044">
        <v>61736000</v>
      </c>
    </row>
    <row r="1045" spans="1:4" x14ac:dyDescent="0.2">
      <c r="A1045">
        <v>418459</v>
      </c>
      <c r="B1045" t="s">
        <v>0</v>
      </c>
      <c r="C1045" t="s">
        <v>11</v>
      </c>
      <c r="D1045">
        <v>94618000</v>
      </c>
    </row>
    <row r="1046" spans="1:4" x14ac:dyDescent="0.2">
      <c r="A1046">
        <v>418459</v>
      </c>
      <c r="B1046" t="s">
        <v>2</v>
      </c>
      <c r="C1046" t="s">
        <v>11</v>
      </c>
      <c r="D1046">
        <v>218737000</v>
      </c>
    </row>
    <row r="1047" spans="1:4" x14ac:dyDescent="0.2">
      <c r="A1047">
        <v>418459</v>
      </c>
      <c r="B1047" t="s">
        <v>8</v>
      </c>
      <c r="C1047" t="s">
        <v>11</v>
      </c>
      <c r="D1047">
        <v>460036000</v>
      </c>
    </row>
    <row r="1048" spans="1:4" x14ac:dyDescent="0.2">
      <c r="A1048">
        <v>418459</v>
      </c>
      <c r="B1048" t="s">
        <v>5</v>
      </c>
      <c r="C1048" t="s">
        <v>32</v>
      </c>
      <c r="D1048">
        <v>3703000</v>
      </c>
    </row>
    <row r="1049" spans="1:4" x14ac:dyDescent="0.2">
      <c r="A1049">
        <v>418459</v>
      </c>
      <c r="B1049" t="s">
        <v>7</v>
      </c>
      <c r="C1049" t="s">
        <v>32</v>
      </c>
      <c r="D1049">
        <v>4150000</v>
      </c>
    </row>
    <row r="1050" spans="1:4" x14ac:dyDescent="0.2">
      <c r="A1050">
        <v>418459</v>
      </c>
      <c r="B1050" t="s">
        <v>6</v>
      </c>
      <c r="C1050" t="s">
        <v>32</v>
      </c>
      <c r="D1050">
        <v>4684000</v>
      </c>
    </row>
    <row r="1051" spans="1:4" x14ac:dyDescent="0.2">
      <c r="A1051">
        <v>418459</v>
      </c>
      <c r="B1051" t="s">
        <v>4</v>
      </c>
      <c r="C1051" t="s">
        <v>32</v>
      </c>
      <c r="D1051">
        <v>31755000</v>
      </c>
    </row>
    <row r="1052" spans="1:4" x14ac:dyDescent="0.2">
      <c r="A1052">
        <v>418459</v>
      </c>
      <c r="B1052" t="s">
        <v>2</v>
      </c>
      <c r="C1052" t="s">
        <v>32</v>
      </c>
      <c r="D1052">
        <v>64316000</v>
      </c>
    </row>
    <row r="1053" spans="1:4" x14ac:dyDescent="0.2">
      <c r="A1053">
        <v>418459</v>
      </c>
      <c r="B1053" t="s">
        <v>3</v>
      </c>
      <c r="C1053" t="s">
        <v>32</v>
      </c>
      <c r="D1053">
        <v>76698000</v>
      </c>
    </row>
    <row r="1054" spans="1:4" x14ac:dyDescent="0.2">
      <c r="A1054">
        <v>418459</v>
      </c>
      <c r="B1054" t="s">
        <v>1</v>
      </c>
      <c r="C1054" t="s">
        <v>32</v>
      </c>
      <c r="D1054">
        <v>136662000</v>
      </c>
    </row>
    <row r="1055" spans="1:4" x14ac:dyDescent="0.2">
      <c r="A1055">
        <v>418459</v>
      </c>
      <c r="B1055" t="s">
        <v>0</v>
      </c>
      <c r="C1055" t="s">
        <v>32</v>
      </c>
      <c r="D1055">
        <v>170067000</v>
      </c>
    </row>
    <row r="1056" spans="1:4" x14ac:dyDescent="0.2">
      <c r="A1056">
        <v>418459</v>
      </c>
      <c r="B1056" t="s">
        <v>8</v>
      </c>
      <c r="C1056" t="s">
        <v>32</v>
      </c>
      <c r="D1056">
        <v>492035000</v>
      </c>
    </row>
    <row r="1058" spans="1:4" x14ac:dyDescent="0.2">
      <c r="A1058" s="6" t="s">
        <v>12</v>
      </c>
      <c r="B1058" s="6" t="s">
        <v>39</v>
      </c>
      <c r="C1058" s="6" t="s">
        <v>40</v>
      </c>
      <c r="D1058" s="6" t="s">
        <v>14</v>
      </c>
    </row>
    <row r="1059" spans="1:4" x14ac:dyDescent="0.2">
      <c r="A1059">
        <v>418460</v>
      </c>
      <c r="B1059" t="s">
        <v>6</v>
      </c>
      <c r="C1059" t="s">
        <v>9</v>
      </c>
      <c r="D1059">
        <v>13120398</v>
      </c>
    </row>
    <row r="1060" spans="1:4" x14ac:dyDescent="0.2">
      <c r="A1060">
        <v>418460</v>
      </c>
      <c r="B1060" t="s">
        <v>7</v>
      </c>
      <c r="C1060" t="s">
        <v>9</v>
      </c>
      <c r="D1060">
        <v>15593907</v>
      </c>
    </row>
    <row r="1061" spans="1:4" x14ac:dyDescent="0.2">
      <c r="A1061">
        <v>418460</v>
      </c>
      <c r="B1061" t="s">
        <v>5</v>
      </c>
      <c r="C1061" t="s">
        <v>9</v>
      </c>
      <c r="D1061">
        <v>28362609</v>
      </c>
    </row>
    <row r="1062" spans="1:4" x14ac:dyDescent="0.2">
      <c r="A1062">
        <v>418460</v>
      </c>
      <c r="B1062" t="s">
        <v>4</v>
      </c>
      <c r="C1062" t="s">
        <v>9</v>
      </c>
      <c r="D1062">
        <v>31358000</v>
      </c>
    </row>
    <row r="1063" spans="1:4" x14ac:dyDescent="0.2">
      <c r="A1063">
        <v>418460</v>
      </c>
      <c r="B1063" t="s">
        <v>3</v>
      </c>
      <c r="C1063" t="s">
        <v>9</v>
      </c>
      <c r="D1063">
        <v>114924076</v>
      </c>
    </row>
    <row r="1064" spans="1:4" x14ac:dyDescent="0.2">
      <c r="A1064">
        <v>418460</v>
      </c>
      <c r="B1064" t="s">
        <v>2</v>
      </c>
      <c r="C1064" t="s">
        <v>9</v>
      </c>
      <c r="D1064">
        <v>178419777</v>
      </c>
    </row>
    <row r="1065" spans="1:4" x14ac:dyDescent="0.2">
      <c r="A1065">
        <v>418460</v>
      </c>
      <c r="B1065" t="s">
        <v>1</v>
      </c>
      <c r="C1065" t="s">
        <v>9</v>
      </c>
      <c r="D1065">
        <v>216535366</v>
      </c>
    </row>
    <row r="1066" spans="1:4" x14ac:dyDescent="0.2">
      <c r="A1066">
        <v>418460</v>
      </c>
      <c r="B1066" t="s">
        <v>0</v>
      </c>
      <c r="C1066" t="s">
        <v>9</v>
      </c>
      <c r="D1066">
        <v>269687394</v>
      </c>
    </row>
    <row r="1067" spans="1:4" x14ac:dyDescent="0.2">
      <c r="A1067">
        <v>418460</v>
      </c>
      <c r="B1067" t="s">
        <v>8</v>
      </c>
      <c r="C1067" t="s">
        <v>9</v>
      </c>
      <c r="D1067">
        <v>868001527</v>
      </c>
    </row>
    <row r="1068" spans="1:4" x14ac:dyDescent="0.2">
      <c r="A1068">
        <v>418460</v>
      </c>
      <c r="B1068" t="s">
        <v>5</v>
      </c>
      <c r="C1068" t="s">
        <v>10</v>
      </c>
      <c r="D1068">
        <v>1425000</v>
      </c>
    </row>
    <row r="1069" spans="1:4" x14ac:dyDescent="0.2">
      <c r="A1069">
        <v>418460</v>
      </c>
      <c r="B1069" t="s">
        <v>7</v>
      </c>
      <c r="C1069" t="s">
        <v>10</v>
      </c>
      <c r="D1069">
        <v>9525000</v>
      </c>
    </row>
    <row r="1070" spans="1:4" x14ac:dyDescent="0.2">
      <c r="A1070">
        <v>418460</v>
      </c>
      <c r="B1070" t="s">
        <v>6</v>
      </c>
      <c r="C1070" t="s">
        <v>10</v>
      </c>
      <c r="D1070">
        <v>21326000</v>
      </c>
    </row>
    <row r="1071" spans="1:4" x14ac:dyDescent="0.2">
      <c r="A1071">
        <v>418460</v>
      </c>
      <c r="B1071" t="s">
        <v>3</v>
      </c>
      <c r="C1071" t="s">
        <v>10</v>
      </c>
      <c r="D1071">
        <v>70058000</v>
      </c>
    </row>
    <row r="1072" spans="1:4" x14ac:dyDescent="0.2">
      <c r="A1072">
        <v>418460</v>
      </c>
      <c r="B1072" t="s">
        <v>4</v>
      </c>
      <c r="C1072" t="s">
        <v>10</v>
      </c>
      <c r="D1072">
        <v>92875000</v>
      </c>
    </row>
    <row r="1073" spans="1:4" x14ac:dyDescent="0.2">
      <c r="A1073">
        <v>418460</v>
      </c>
      <c r="B1073" t="s">
        <v>2</v>
      </c>
      <c r="C1073" t="s">
        <v>10</v>
      </c>
      <c r="D1073">
        <v>144945000</v>
      </c>
    </row>
    <row r="1074" spans="1:4" x14ac:dyDescent="0.2">
      <c r="A1074">
        <v>418460</v>
      </c>
      <c r="B1074" t="s">
        <v>1</v>
      </c>
      <c r="C1074" t="s">
        <v>10</v>
      </c>
      <c r="D1074">
        <v>177902000</v>
      </c>
    </row>
    <row r="1075" spans="1:4" x14ac:dyDescent="0.2">
      <c r="A1075">
        <v>418460</v>
      </c>
      <c r="B1075" t="s">
        <v>0</v>
      </c>
      <c r="C1075" t="s">
        <v>10</v>
      </c>
      <c r="D1075">
        <v>241213000</v>
      </c>
    </row>
    <row r="1076" spans="1:4" x14ac:dyDescent="0.2">
      <c r="A1076">
        <v>418460</v>
      </c>
      <c r="B1076" t="s">
        <v>8</v>
      </c>
      <c r="C1076" t="s">
        <v>10</v>
      </c>
      <c r="D1076">
        <v>759269000</v>
      </c>
    </row>
    <row r="1077" spans="1:4" x14ac:dyDescent="0.2">
      <c r="A1077">
        <v>418460</v>
      </c>
      <c r="B1077" t="s">
        <v>7</v>
      </c>
      <c r="C1077" t="s">
        <v>11</v>
      </c>
      <c r="D1077">
        <v>7092000</v>
      </c>
    </row>
    <row r="1078" spans="1:4" x14ac:dyDescent="0.2">
      <c r="A1078">
        <v>418460</v>
      </c>
      <c r="B1078" t="s">
        <v>6</v>
      </c>
      <c r="C1078" t="s">
        <v>11</v>
      </c>
      <c r="D1078">
        <v>10409000</v>
      </c>
    </row>
    <row r="1079" spans="1:4" x14ac:dyDescent="0.2">
      <c r="A1079">
        <v>418460</v>
      </c>
      <c r="B1079" t="s">
        <v>5</v>
      </c>
      <c r="C1079" t="s">
        <v>11</v>
      </c>
      <c r="D1079">
        <v>14730000</v>
      </c>
    </row>
    <row r="1080" spans="1:4" x14ac:dyDescent="0.2">
      <c r="A1080">
        <v>418460</v>
      </c>
      <c r="B1080" t="s">
        <v>4</v>
      </c>
      <c r="C1080" t="s">
        <v>11</v>
      </c>
      <c r="D1080">
        <v>42535000</v>
      </c>
    </row>
    <row r="1081" spans="1:4" x14ac:dyDescent="0.2">
      <c r="A1081">
        <v>418460</v>
      </c>
      <c r="B1081" t="s">
        <v>3</v>
      </c>
      <c r="C1081" t="s">
        <v>11</v>
      </c>
      <c r="D1081">
        <v>59251000</v>
      </c>
    </row>
    <row r="1082" spans="1:4" x14ac:dyDescent="0.2">
      <c r="A1082">
        <v>418460</v>
      </c>
      <c r="B1082" t="s">
        <v>2</v>
      </c>
      <c r="C1082" t="s">
        <v>11</v>
      </c>
      <c r="D1082">
        <v>114408000</v>
      </c>
    </row>
    <row r="1083" spans="1:4" x14ac:dyDescent="0.2">
      <c r="A1083">
        <v>418460</v>
      </c>
      <c r="B1083" t="s">
        <v>1</v>
      </c>
      <c r="C1083" t="s">
        <v>11</v>
      </c>
      <c r="D1083">
        <v>140535000</v>
      </c>
    </row>
    <row r="1084" spans="1:4" x14ac:dyDescent="0.2">
      <c r="A1084">
        <v>418460</v>
      </c>
      <c r="B1084" t="s">
        <v>0</v>
      </c>
      <c r="C1084" t="s">
        <v>11</v>
      </c>
      <c r="D1084">
        <v>182543000</v>
      </c>
    </row>
    <row r="1085" spans="1:4" x14ac:dyDescent="0.2">
      <c r="A1085">
        <v>418460</v>
      </c>
      <c r="B1085" t="s">
        <v>8</v>
      </c>
      <c r="C1085" t="s">
        <v>11</v>
      </c>
      <c r="D1085">
        <v>571503000</v>
      </c>
    </row>
    <row r="1086" spans="1:4" x14ac:dyDescent="0.2">
      <c r="A1086">
        <v>418460</v>
      </c>
      <c r="B1086" t="s">
        <v>7</v>
      </c>
      <c r="C1086" t="s">
        <v>32</v>
      </c>
      <c r="D1086">
        <v>6900000</v>
      </c>
    </row>
    <row r="1087" spans="1:4" x14ac:dyDescent="0.2">
      <c r="A1087">
        <v>418460</v>
      </c>
      <c r="B1087" t="s">
        <v>6</v>
      </c>
      <c r="C1087" t="s">
        <v>32</v>
      </c>
      <c r="D1087">
        <v>9900000</v>
      </c>
    </row>
    <row r="1088" spans="1:4" x14ac:dyDescent="0.2">
      <c r="A1088">
        <v>418460</v>
      </c>
      <c r="B1088" t="s">
        <v>5</v>
      </c>
      <c r="C1088" t="s">
        <v>32</v>
      </c>
      <c r="D1088">
        <v>29233000</v>
      </c>
    </row>
    <row r="1089" spans="1:4" x14ac:dyDescent="0.2">
      <c r="A1089">
        <v>418460</v>
      </c>
      <c r="B1089" t="s">
        <v>4</v>
      </c>
      <c r="C1089" t="s">
        <v>32</v>
      </c>
      <c r="D1089">
        <v>46000000</v>
      </c>
    </row>
    <row r="1090" spans="1:4" x14ac:dyDescent="0.2">
      <c r="A1090">
        <v>418460</v>
      </c>
      <c r="B1090" t="s">
        <v>3</v>
      </c>
      <c r="C1090" t="s">
        <v>32</v>
      </c>
      <c r="D1090">
        <v>64300000</v>
      </c>
    </row>
    <row r="1091" spans="1:4" x14ac:dyDescent="0.2">
      <c r="A1091">
        <v>418460</v>
      </c>
      <c r="B1091" t="s">
        <v>2</v>
      </c>
      <c r="C1091" t="s">
        <v>32</v>
      </c>
      <c r="D1091">
        <v>125900000</v>
      </c>
    </row>
    <row r="1092" spans="1:4" x14ac:dyDescent="0.2">
      <c r="A1092">
        <v>418460</v>
      </c>
      <c r="B1092" t="s">
        <v>1</v>
      </c>
      <c r="C1092" t="s">
        <v>32</v>
      </c>
      <c r="D1092">
        <v>154700000</v>
      </c>
    </row>
    <row r="1093" spans="1:4" x14ac:dyDescent="0.2">
      <c r="A1093">
        <v>418460</v>
      </c>
      <c r="B1093" t="s">
        <v>0</v>
      </c>
      <c r="C1093" t="s">
        <v>32</v>
      </c>
      <c r="D1093">
        <v>203800000</v>
      </c>
    </row>
    <row r="1094" spans="1:4" x14ac:dyDescent="0.2">
      <c r="A1094">
        <v>418460</v>
      </c>
      <c r="B1094" t="s">
        <v>8</v>
      </c>
      <c r="C1094" t="s">
        <v>32</v>
      </c>
      <c r="D1094">
        <v>640733000</v>
      </c>
    </row>
    <row r="1096" spans="1:4" x14ac:dyDescent="0.2">
      <c r="A1096" s="6" t="s">
        <v>12</v>
      </c>
      <c r="B1096" s="6" t="s">
        <v>39</v>
      </c>
      <c r="C1096" s="6" t="s">
        <v>40</v>
      </c>
      <c r="D1096" s="6" t="s">
        <v>14</v>
      </c>
    </row>
    <row r="1097" spans="1:4" x14ac:dyDescent="0.2">
      <c r="A1097">
        <v>418461</v>
      </c>
      <c r="B1097" t="s">
        <v>6</v>
      </c>
      <c r="C1097" t="s">
        <v>9</v>
      </c>
      <c r="D1097">
        <v>200000</v>
      </c>
    </row>
    <row r="1098" spans="1:4" x14ac:dyDescent="0.2">
      <c r="A1098">
        <v>418461</v>
      </c>
      <c r="B1098" t="s">
        <v>5</v>
      </c>
      <c r="C1098" t="s">
        <v>9</v>
      </c>
      <c r="D1098">
        <v>525000</v>
      </c>
    </row>
    <row r="1099" spans="1:4" x14ac:dyDescent="0.2">
      <c r="A1099">
        <v>418461</v>
      </c>
      <c r="B1099" t="s">
        <v>4</v>
      </c>
      <c r="C1099" t="s">
        <v>9</v>
      </c>
      <c r="D1099">
        <v>935000</v>
      </c>
    </row>
    <row r="1100" spans="1:4" x14ac:dyDescent="0.2">
      <c r="A1100">
        <v>418461</v>
      </c>
      <c r="B1100" t="s">
        <v>1</v>
      </c>
      <c r="C1100" t="s">
        <v>9</v>
      </c>
      <c r="D1100">
        <v>1107000</v>
      </c>
    </row>
    <row r="1101" spans="1:4" x14ac:dyDescent="0.2">
      <c r="A1101">
        <v>418461</v>
      </c>
      <c r="B1101" t="s">
        <v>3</v>
      </c>
      <c r="C1101" t="s">
        <v>9</v>
      </c>
      <c r="D1101">
        <v>2800000</v>
      </c>
    </row>
    <row r="1102" spans="1:4" x14ac:dyDescent="0.2">
      <c r="A1102">
        <v>418461</v>
      </c>
      <c r="B1102" t="s">
        <v>7</v>
      </c>
      <c r="C1102" t="s">
        <v>9</v>
      </c>
      <c r="D1102">
        <v>4390000</v>
      </c>
    </row>
    <row r="1103" spans="1:4" x14ac:dyDescent="0.2">
      <c r="A1103">
        <v>418461</v>
      </c>
      <c r="B1103" t="s">
        <v>0</v>
      </c>
      <c r="C1103" t="s">
        <v>9</v>
      </c>
      <c r="D1103">
        <v>5340000</v>
      </c>
    </row>
    <row r="1104" spans="1:4" x14ac:dyDescent="0.2">
      <c r="A1104">
        <v>418461</v>
      </c>
      <c r="B1104" t="s">
        <v>2</v>
      </c>
      <c r="C1104" t="s">
        <v>9</v>
      </c>
      <c r="D1104">
        <v>6126000</v>
      </c>
    </row>
    <row r="1105" spans="1:4" x14ac:dyDescent="0.2">
      <c r="A1105">
        <v>418461</v>
      </c>
      <c r="B1105" t="s">
        <v>8</v>
      </c>
      <c r="C1105" t="s">
        <v>9</v>
      </c>
      <c r="D1105">
        <v>21423000</v>
      </c>
    </row>
    <row r="1106" spans="1:4" x14ac:dyDescent="0.2">
      <c r="A1106">
        <v>418461</v>
      </c>
      <c r="B1106" t="s">
        <v>6</v>
      </c>
      <c r="C1106" t="s">
        <v>10</v>
      </c>
      <c r="D1106">
        <v>230000</v>
      </c>
    </row>
    <row r="1107" spans="1:4" x14ac:dyDescent="0.2">
      <c r="A1107">
        <v>418461</v>
      </c>
      <c r="B1107" t="s">
        <v>5</v>
      </c>
      <c r="C1107" t="s">
        <v>10</v>
      </c>
      <c r="D1107">
        <v>645000</v>
      </c>
    </row>
    <row r="1108" spans="1:4" x14ac:dyDescent="0.2">
      <c r="A1108">
        <v>418461</v>
      </c>
      <c r="B1108" t="s">
        <v>1</v>
      </c>
      <c r="C1108" t="s">
        <v>10</v>
      </c>
      <c r="D1108">
        <v>1124000</v>
      </c>
    </row>
    <row r="1109" spans="1:4" x14ac:dyDescent="0.2">
      <c r="A1109">
        <v>418461</v>
      </c>
      <c r="B1109" t="s">
        <v>4</v>
      </c>
      <c r="C1109" t="s">
        <v>10</v>
      </c>
      <c r="D1109">
        <v>1209000</v>
      </c>
    </row>
    <row r="1110" spans="1:4" x14ac:dyDescent="0.2">
      <c r="A1110">
        <v>418461</v>
      </c>
      <c r="B1110" t="s">
        <v>3</v>
      </c>
      <c r="C1110" t="s">
        <v>10</v>
      </c>
      <c r="D1110">
        <v>3440000</v>
      </c>
    </row>
    <row r="1111" spans="1:4" x14ac:dyDescent="0.2">
      <c r="A1111">
        <v>418461</v>
      </c>
      <c r="B1111" t="s">
        <v>7</v>
      </c>
      <c r="C1111" t="s">
        <v>10</v>
      </c>
      <c r="D1111">
        <v>4195000</v>
      </c>
    </row>
    <row r="1112" spans="1:4" x14ac:dyDescent="0.2">
      <c r="A1112">
        <v>418461</v>
      </c>
      <c r="B1112" t="s">
        <v>0</v>
      </c>
      <c r="C1112" t="s">
        <v>10</v>
      </c>
      <c r="D1112">
        <v>5740000</v>
      </c>
    </row>
    <row r="1113" spans="1:4" x14ac:dyDescent="0.2">
      <c r="A1113">
        <v>418461</v>
      </c>
      <c r="B1113" t="s">
        <v>2</v>
      </c>
      <c r="C1113" t="s">
        <v>10</v>
      </c>
      <c r="D1113">
        <v>6929000</v>
      </c>
    </row>
    <row r="1114" spans="1:4" x14ac:dyDescent="0.2">
      <c r="A1114">
        <v>418461</v>
      </c>
      <c r="B1114" t="s">
        <v>8</v>
      </c>
      <c r="C1114" t="s">
        <v>10</v>
      </c>
      <c r="D1114">
        <v>23512000</v>
      </c>
    </row>
    <row r="1115" spans="1:4" x14ac:dyDescent="0.2">
      <c r="A1115">
        <v>418461</v>
      </c>
      <c r="B1115" t="s">
        <v>6</v>
      </c>
      <c r="C1115" t="s">
        <v>11</v>
      </c>
      <c r="D1115">
        <v>240000</v>
      </c>
    </row>
    <row r="1116" spans="1:4" x14ac:dyDescent="0.2">
      <c r="A1116">
        <v>418461</v>
      </c>
      <c r="B1116" t="s">
        <v>5</v>
      </c>
      <c r="C1116" t="s">
        <v>11</v>
      </c>
      <c r="D1116">
        <v>705000</v>
      </c>
    </row>
    <row r="1117" spans="1:4" x14ac:dyDescent="0.2">
      <c r="A1117">
        <v>418461</v>
      </c>
      <c r="B1117" t="s">
        <v>4</v>
      </c>
      <c r="C1117" t="s">
        <v>11</v>
      </c>
      <c r="D1117">
        <v>1261000</v>
      </c>
    </row>
    <row r="1118" spans="1:4" x14ac:dyDescent="0.2">
      <c r="A1118">
        <v>418461</v>
      </c>
      <c r="B1118" t="s">
        <v>1</v>
      </c>
      <c r="C1118" t="s">
        <v>11</v>
      </c>
      <c r="D1118">
        <v>1325000</v>
      </c>
    </row>
    <row r="1119" spans="1:4" x14ac:dyDescent="0.2">
      <c r="A1119">
        <v>418461</v>
      </c>
      <c r="B1119" t="s">
        <v>3</v>
      </c>
      <c r="C1119" t="s">
        <v>11</v>
      </c>
      <c r="D1119">
        <v>3760000</v>
      </c>
    </row>
    <row r="1120" spans="1:4" x14ac:dyDescent="0.2">
      <c r="A1120">
        <v>418461</v>
      </c>
      <c r="B1120" t="s">
        <v>7</v>
      </c>
      <c r="C1120" t="s">
        <v>11</v>
      </c>
      <c r="D1120">
        <v>4080000</v>
      </c>
    </row>
    <row r="1121" spans="1:4" x14ac:dyDescent="0.2">
      <c r="A1121">
        <v>418461</v>
      </c>
      <c r="B1121" t="s">
        <v>0</v>
      </c>
      <c r="C1121" t="s">
        <v>11</v>
      </c>
      <c r="D1121">
        <v>5740000</v>
      </c>
    </row>
    <row r="1122" spans="1:4" x14ac:dyDescent="0.2">
      <c r="A1122">
        <v>418461</v>
      </c>
      <c r="B1122" t="s">
        <v>2</v>
      </c>
      <c r="C1122" t="s">
        <v>11</v>
      </c>
      <c r="D1122">
        <v>7146000</v>
      </c>
    </row>
    <row r="1123" spans="1:4" x14ac:dyDescent="0.2">
      <c r="A1123">
        <v>418461</v>
      </c>
      <c r="B1123" t="s">
        <v>8</v>
      </c>
      <c r="C1123" t="s">
        <v>11</v>
      </c>
      <c r="D1123">
        <v>24257000</v>
      </c>
    </row>
    <row r="1124" spans="1:4" x14ac:dyDescent="0.2">
      <c r="A1124">
        <v>418461</v>
      </c>
      <c r="B1124" t="s">
        <v>6</v>
      </c>
      <c r="C1124" t="s">
        <v>32</v>
      </c>
      <c r="D1124">
        <v>250000</v>
      </c>
    </row>
    <row r="1125" spans="1:4" x14ac:dyDescent="0.2">
      <c r="A1125">
        <v>418461</v>
      </c>
      <c r="B1125" t="s">
        <v>5</v>
      </c>
      <c r="C1125" t="s">
        <v>32</v>
      </c>
      <c r="D1125">
        <v>735000</v>
      </c>
    </row>
    <row r="1126" spans="1:4" x14ac:dyDescent="0.2">
      <c r="A1126">
        <v>418461</v>
      </c>
      <c r="B1126" t="s">
        <v>4</v>
      </c>
      <c r="C1126" t="s">
        <v>32</v>
      </c>
      <c r="D1126">
        <v>1118000</v>
      </c>
    </row>
    <row r="1127" spans="1:4" x14ac:dyDescent="0.2">
      <c r="A1127">
        <v>418461</v>
      </c>
      <c r="B1127" t="s">
        <v>1</v>
      </c>
      <c r="C1127" t="s">
        <v>32</v>
      </c>
      <c r="D1127">
        <v>1420000</v>
      </c>
    </row>
    <row r="1128" spans="1:4" x14ac:dyDescent="0.2">
      <c r="A1128">
        <v>418461</v>
      </c>
      <c r="B1128" t="s">
        <v>7</v>
      </c>
      <c r="C1128" t="s">
        <v>32</v>
      </c>
      <c r="D1128">
        <v>3750000</v>
      </c>
    </row>
    <row r="1129" spans="1:4" x14ac:dyDescent="0.2">
      <c r="A1129">
        <v>418461</v>
      </c>
      <c r="B1129" t="s">
        <v>3</v>
      </c>
      <c r="C1129" t="s">
        <v>32</v>
      </c>
      <c r="D1129">
        <v>3920000</v>
      </c>
    </row>
    <row r="1130" spans="1:4" x14ac:dyDescent="0.2">
      <c r="A1130">
        <v>418461</v>
      </c>
      <c r="B1130" t="s">
        <v>0</v>
      </c>
      <c r="C1130" t="s">
        <v>32</v>
      </c>
      <c r="D1130">
        <v>5490000</v>
      </c>
    </row>
    <row r="1131" spans="1:4" x14ac:dyDescent="0.2">
      <c r="A1131">
        <v>418461</v>
      </c>
      <c r="B1131" t="s">
        <v>2</v>
      </c>
      <c r="C1131" t="s">
        <v>32</v>
      </c>
      <c r="D1131">
        <v>7648000</v>
      </c>
    </row>
    <row r="1132" spans="1:4" x14ac:dyDescent="0.2">
      <c r="A1132">
        <v>418461</v>
      </c>
      <c r="B1132" t="s">
        <v>8</v>
      </c>
      <c r="C1132" t="s">
        <v>32</v>
      </c>
      <c r="D1132">
        <v>24331000</v>
      </c>
    </row>
    <row r="1134" spans="1:4" x14ac:dyDescent="0.2">
      <c r="A1134" s="6" t="s">
        <v>12</v>
      </c>
      <c r="B1134" s="6" t="s">
        <v>39</v>
      </c>
      <c r="C1134" s="6" t="s">
        <v>40</v>
      </c>
      <c r="D1134" s="6" t="s">
        <v>14</v>
      </c>
    </row>
    <row r="1135" spans="1:4" x14ac:dyDescent="0.2">
      <c r="A1135">
        <v>418462</v>
      </c>
      <c r="B1135" t="s">
        <v>6</v>
      </c>
      <c r="C1135" t="s">
        <v>9</v>
      </c>
      <c r="D1135">
        <v>0</v>
      </c>
    </row>
    <row r="1136" spans="1:4" x14ac:dyDescent="0.2">
      <c r="A1136">
        <v>418462</v>
      </c>
      <c r="B1136" t="s">
        <v>0</v>
      </c>
      <c r="C1136" t="s">
        <v>9</v>
      </c>
      <c r="D1136">
        <v>0</v>
      </c>
    </row>
    <row r="1137" spans="1:4" x14ac:dyDescent="0.2">
      <c r="A1137">
        <v>418462</v>
      </c>
      <c r="B1137" t="s">
        <v>7</v>
      </c>
      <c r="C1137" t="s">
        <v>9</v>
      </c>
      <c r="D1137">
        <v>0</v>
      </c>
    </row>
    <row r="1138" spans="1:4" x14ac:dyDescent="0.2">
      <c r="A1138">
        <v>418462</v>
      </c>
      <c r="B1138" t="s">
        <v>2</v>
      </c>
      <c r="C1138" t="s">
        <v>9</v>
      </c>
      <c r="D1138">
        <v>0</v>
      </c>
    </row>
    <row r="1139" spans="1:4" x14ac:dyDescent="0.2">
      <c r="A1139">
        <v>418462</v>
      </c>
      <c r="B1139" t="s">
        <v>4</v>
      </c>
      <c r="C1139" t="s">
        <v>9</v>
      </c>
      <c r="D1139">
        <v>0</v>
      </c>
    </row>
    <row r="1140" spans="1:4" x14ac:dyDescent="0.2">
      <c r="A1140">
        <v>418462</v>
      </c>
      <c r="B1140" t="s">
        <v>5</v>
      </c>
      <c r="C1140" t="s">
        <v>9</v>
      </c>
      <c r="D1140">
        <v>0</v>
      </c>
    </row>
    <row r="1141" spans="1:4" x14ac:dyDescent="0.2">
      <c r="A1141">
        <v>418462</v>
      </c>
      <c r="B1141" t="s">
        <v>8</v>
      </c>
      <c r="C1141" t="s">
        <v>9</v>
      </c>
      <c r="D1141">
        <v>0</v>
      </c>
    </row>
    <row r="1142" spans="1:4" x14ac:dyDescent="0.2">
      <c r="A1142">
        <v>418462</v>
      </c>
      <c r="B1142" t="s">
        <v>1</v>
      </c>
      <c r="C1142" t="s">
        <v>9</v>
      </c>
      <c r="D1142">
        <v>0</v>
      </c>
    </row>
    <row r="1143" spans="1:4" x14ac:dyDescent="0.2">
      <c r="A1143">
        <v>418462</v>
      </c>
      <c r="B1143" t="s">
        <v>3</v>
      </c>
      <c r="C1143" t="s">
        <v>9</v>
      </c>
      <c r="D1143">
        <v>0</v>
      </c>
    </row>
    <row r="1144" spans="1:4" x14ac:dyDescent="0.2">
      <c r="A1144">
        <v>418462</v>
      </c>
      <c r="B1144" t="s">
        <v>6</v>
      </c>
      <c r="C1144" t="s">
        <v>10</v>
      </c>
      <c r="D1144">
        <v>1061000</v>
      </c>
    </row>
    <row r="1145" spans="1:4" x14ac:dyDescent="0.2">
      <c r="A1145">
        <v>418462</v>
      </c>
      <c r="B1145" t="s">
        <v>7</v>
      </c>
      <c r="C1145" t="s">
        <v>10</v>
      </c>
      <c r="D1145">
        <v>1061000</v>
      </c>
    </row>
    <row r="1146" spans="1:4" x14ac:dyDescent="0.2">
      <c r="A1146">
        <v>418462</v>
      </c>
      <c r="B1146" t="s">
        <v>5</v>
      </c>
      <c r="C1146" t="s">
        <v>10</v>
      </c>
      <c r="D1146">
        <v>3184000</v>
      </c>
    </row>
    <row r="1147" spans="1:4" x14ac:dyDescent="0.2">
      <c r="A1147">
        <v>418462</v>
      </c>
      <c r="B1147" t="s">
        <v>1</v>
      </c>
      <c r="C1147" t="s">
        <v>10</v>
      </c>
      <c r="D1147">
        <v>12737000</v>
      </c>
    </row>
    <row r="1148" spans="1:4" x14ac:dyDescent="0.2">
      <c r="A1148">
        <v>418462</v>
      </c>
      <c r="B1148" t="s">
        <v>3</v>
      </c>
      <c r="C1148" t="s">
        <v>10</v>
      </c>
      <c r="D1148">
        <v>15922000</v>
      </c>
    </row>
    <row r="1149" spans="1:4" x14ac:dyDescent="0.2">
      <c r="A1149">
        <v>418462</v>
      </c>
      <c r="B1149" t="s">
        <v>4</v>
      </c>
      <c r="C1149" t="s">
        <v>10</v>
      </c>
      <c r="D1149">
        <v>18045000</v>
      </c>
    </row>
    <row r="1150" spans="1:4" x14ac:dyDescent="0.2">
      <c r="A1150">
        <v>418462</v>
      </c>
      <c r="B1150" t="s">
        <v>2</v>
      </c>
      <c r="C1150" t="s">
        <v>10</v>
      </c>
      <c r="D1150">
        <v>21229000</v>
      </c>
    </row>
    <row r="1151" spans="1:4" x14ac:dyDescent="0.2">
      <c r="A1151">
        <v>418462</v>
      </c>
      <c r="B1151" t="s">
        <v>0</v>
      </c>
      <c r="C1151" t="s">
        <v>10</v>
      </c>
      <c r="D1151">
        <v>32905000</v>
      </c>
    </row>
    <row r="1152" spans="1:4" x14ac:dyDescent="0.2">
      <c r="A1152">
        <v>418462</v>
      </c>
      <c r="B1152" t="s">
        <v>8</v>
      </c>
      <c r="C1152" t="s">
        <v>10</v>
      </c>
      <c r="D1152">
        <v>106144000</v>
      </c>
    </row>
    <row r="1153" spans="1:4" x14ac:dyDescent="0.2">
      <c r="A1153">
        <v>418462</v>
      </c>
      <c r="B1153" t="s">
        <v>7</v>
      </c>
      <c r="C1153" t="s">
        <v>11</v>
      </c>
      <c r="D1153">
        <v>1386000</v>
      </c>
    </row>
    <row r="1154" spans="1:4" x14ac:dyDescent="0.2">
      <c r="A1154">
        <v>418462</v>
      </c>
      <c r="B1154" t="s">
        <v>6</v>
      </c>
      <c r="C1154" t="s">
        <v>11</v>
      </c>
      <c r="D1154">
        <v>3050000</v>
      </c>
    </row>
    <row r="1155" spans="1:4" x14ac:dyDescent="0.2">
      <c r="A1155">
        <v>418462</v>
      </c>
      <c r="B1155" t="s">
        <v>5</v>
      </c>
      <c r="C1155" t="s">
        <v>11</v>
      </c>
      <c r="D1155">
        <v>5823000</v>
      </c>
    </row>
    <row r="1156" spans="1:4" x14ac:dyDescent="0.2">
      <c r="A1156">
        <v>418462</v>
      </c>
      <c r="B1156" t="s">
        <v>3</v>
      </c>
      <c r="C1156" t="s">
        <v>11</v>
      </c>
      <c r="D1156">
        <v>8781000</v>
      </c>
    </row>
    <row r="1157" spans="1:4" x14ac:dyDescent="0.2">
      <c r="A1157">
        <v>418462</v>
      </c>
      <c r="B1157" t="s">
        <v>1</v>
      </c>
      <c r="C1157" t="s">
        <v>11</v>
      </c>
      <c r="D1157">
        <v>12755000</v>
      </c>
    </row>
    <row r="1158" spans="1:4" x14ac:dyDescent="0.2">
      <c r="A1158">
        <v>418462</v>
      </c>
      <c r="B1158" t="s">
        <v>4</v>
      </c>
      <c r="C1158" t="s">
        <v>11</v>
      </c>
      <c r="D1158">
        <v>13402000</v>
      </c>
    </row>
    <row r="1159" spans="1:4" x14ac:dyDescent="0.2">
      <c r="A1159">
        <v>418462</v>
      </c>
      <c r="B1159" t="s">
        <v>2</v>
      </c>
      <c r="C1159" t="s">
        <v>11</v>
      </c>
      <c r="D1159">
        <v>16822000</v>
      </c>
    </row>
    <row r="1160" spans="1:4" x14ac:dyDescent="0.2">
      <c r="A1160">
        <v>418462</v>
      </c>
      <c r="B1160" t="s">
        <v>0</v>
      </c>
      <c r="C1160" t="s">
        <v>11</v>
      </c>
      <c r="D1160">
        <v>30409000</v>
      </c>
    </row>
    <row r="1161" spans="1:4" x14ac:dyDescent="0.2">
      <c r="A1161">
        <v>418462</v>
      </c>
      <c r="B1161" t="s">
        <v>8</v>
      </c>
      <c r="C1161" t="s">
        <v>11</v>
      </c>
      <c r="D1161">
        <v>92428000</v>
      </c>
    </row>
    <row r="1162" spans="1:4" x14ac:dyDescent="0.2">
      <c r="A1162">
        <v>418462</v>
      </c>
      <c r="B1162" t="s">
        <v>7</v>
      </c>
      <c r="C1162" t="s">
        <v>32</v>
      </c>
      <c r="D1162">
        <v>1330000</v>
      </c>
    </row>
    <row r="1163" spans="1:4" x14ac:dyDescent="0.2">
      <c r="A1163">
        <v>418462</v>
      </c>
      <c r="B1163" t="s">
        <v>5</v>
      </c>
      <c r="C1163" t="s">
        <v>32</v>
      </c>
      <c r="D1163">
        <v>1408000</v>
      </c>
    </row>
    <row r="1164" spans="1:4" x14ac:dyDescent="0.2">
      <c r="A1164">
        <v>418462</v>
      </c>
      <c r="B1164" t="s">
        <v>6</v>
      </c>
      <c r="C1164" t="s">
        <v>32</v>
      </c>
      <c r="D1164">
        <v>3990000</v>
      </c>
    </row>
    <row r="1165" spans="1:4" x14ac:dyDescent="0.2">
      <c r="A1165">
        <v>418462</v>
      </c>
      <c r="B1165" t="s">
        <v>1</v>
      </c>
      <c r="C1165" t="s">
        <v>32</v>
      </c>
      <c r="D1165">
        <v>4146000</v>
      </c>
    </row>
    <row r="1166" spans="1:4" x14ac:dyDescent="0.2">
      <c r="A1166">
        <v>418462</v>
      </c>
      <c r="B1166" t="s">
        <v>3</v>
      </c>
      <c r="C1166" t="s">
        <v>32</v>
      </c>
      <c r="D1166">
        <v>7275000</v>
      </c>
    </row>
    <row r="1167" spans="1:4" x14ac:dyDescent="0.2">
      <c r="A1167">
        <v>418462</v>
      </c>
      <c r="B1167" t="s">
        <v>4</v>
      </c>
      <c r="C1167" t="s">
        <v>32</v>
      </c>
      <c r="D1167">
        <v>10561000</v>
      </c>
    </row>
    <row r="1168" spans="1:4" x14ac:dyDescent="0.2">
      <c r="A1168">
        <v>418462</v>
      </c>
      <c r="B1168" t="s">
        <v>2</v>
      </c>
      <c r="C1168" t="s">
        <v>32</v>
      </c>
      <c r="D1168">
        <v>13534000</v>
      </c>
    </row>
    <row r="1169" spans="1:4" x14ac:dyDescent="0.2">
      <c r="A1169">
        <v>418462</v>
      </c>
      <c r="B1169" t="s">
        <v>0</v>
      </c>
      <c r="C1169" t="s">
        <v>32</v>
      </c>
      <c r="D1169">
        <v>35985000</v>
      </c>
    </row>
    <row r="1170" spans="1:4" x14ac:dyDescent="0.2">
      <c r="A1170">
        <v>418462</v>
      </c>
      <c r="B1170" t="s">
        <v>8</v>
      </c>
      <c r="C1170" t="s">
        <v>32</v>
      </c>
      <c r="D1170">
        <v>78229000</v>
      </c>
    </row>
    <row r="1172" spans="1:4" x14ac:dyDescent="0.2">
      <c r="A1172" s="6" t="s">
        <v>12</v>
      </c>
      <c r="B1172" s="6" t="s">
        <v>39</v>
      </c>
      <c r="C1172" s="6" t="s">
        <v>40</v>
      </c>
      <c r="D1172" s="6" t="s">
        <v>14</v>
      </c>
    </row>
    <row r="1173" spans="1:4" x14ac:dyDescent="0.2">
      <c r="A1173">
        <v>418469</v>
      </c>
      <c r="B1173" t="s">
        <v>6</v>
      </c>
      <c r="C1173" t="s">
        <v>9</v>
      </c>
      <c r="D1173">
        <v>0</v>
      </c>
    </row>
    <row r="1174" spans="1:4" x14ac:dyDescent="0.2">
      <c r="A1174">
        <v>418469</v>
      </c>
      <c r="B1174" t="s">
        <v>0</v>
      </c>
      <c r="C1174" t="s">
        <v>9</v>
      </c>
      <c r="D1174">
        <v>0</v>
      </c>
    </row>
    <row r="1175" spans="1:4" x14ac:dyDescent="0.2">
      <c r="A1175">
        <v>418469</v>
      </c>
      <c r="B1175" t="s">
        <v>7</v>
      </c>
      <c r="C1175" t="s">
        <v>9</v>
      </c>
      <c r="D1175">
        <v>0</v>
      </c>
    </row>
    <row r="1176" spans="1:4" x14ac:dyDescent="0.2">
      <c r="A1176">
        <v>418469</v>
      </c>
      <c r="B1176" t="s">
        <v>2</v>
      </c>
      <c r="C1176" t="s">
        <v>9</v>
      </c>
      <c r="D1176">
        <v>0</v>
      </c>
    </row>
    <row r="1177" spans="1:4" x14ac:dyDescent="0.2">
      <c r="A1177">
        <v>418469</v>
      </c>
      <c r="B1177" t="s">
        <v>4</v>
      </c>
      <c r="C1177" t="s">
        <v>9</v>
      </c>
      <c r="D1177">
        <v>0</v>
      </c>
    </row>
    <row r="1178" spans="1:4" x14ac:dyDescent="0.2">
      <c r="A1178">
        <v>418469</v>
      </c>
      <c r="B1178" t="s">
        <v>5</v>
      </c>
      <c r="C1178" t="s">
        <v>9</v>
      </c>
      <c r="D1178">
        <v>0</v>
      </c>
    </row>
    <row r="1179" spans="1:4" x14ac:dyDescent="0.2">
      <c r="A1179">
        <v>418469</v>
      </c>
      <c r="B1179" t="s">
        <v>8</v>
      </c>
      <c r="C1179" t="s">
        <v>9</v>
      </c>
      <c r="D1179">
        <v>0</v>
      </c>
    </row>
    <row r="1180" spans="1:4" x14ac:dyDescent="0.2">
      <c r="A1180">
        <v>418469</v>
      </c>
      <c r="B1180" t="s">
        <v>1</v>
      </c>
      <c r="C1180" t="s">
        <v>9</v>
      </c>
      <c r="D1180">
        <v>0</v>
      </c>
    </row>
    <row r="1181" spans="1:4" x14ac:dyDescent="0.2">
      <c r="A1181">
        <v>418469</v>
      </c>
      <c r="B1181" t="s">
        <v>3</v>
      </c>
      <c r="C1181" t="s">
        <v>9</v>
      </c>
      <c r="D1181">
        <v>0</v>
      </c>
    </row>
    <row r="1182" spans="1:4" x14ac:dyDescent="0.2">
      <c r="A1182">
        <v>418469</v>
      </c>
      <c r="B1182" t="s">
        <v>6</v>
      </c>
      <c r="C1182" t="s">
        <v>10</v>
      </c>
      <c r="D1182">
        <v>0</v>
      </c>
    </row>
    <row r="1183" spans="1:4" x14ac:dyDescent="0.2">
      <c r="A1183">
        <v>418469</v>
      </c>
      <c r="B1183" t="s">
        <v>5</v>
      </c>
      <c r="C1183" t="s">
        <v>10</v>
      </c>
      <c r="D1183">
        <v>0</v>
      </c>
    </row>
    <row r="1184" spans="1:4" x14ac:dyDescent="0.2">
      <c r="A1184">
        <v>418469</v>
      </c>
      <c r="B1184" t="s">
        <v>0</v>
      </c>
      <c r="C1184" t="s">
        <v>10</v>
      </c>
      <c r="D1184">
        <v>218000</v>
      </c>
    </row>
    <row r="1185" spans="1:4" x14ac:dyDescent="0.2">
      <c r="A1185">
        <v>418469</v>
      </c>
      <c r="B1185" t="s">
        <v>1</v>
      </c>
      <c r="C1185" t="s">
        <v>10</v>
      </c>
      <c r="D1185">
        <v>226000</v>
      </c>
    </row>
    <row r="1186" spans="1:4" x14ac:dyDescent="0.2">
      <c r="A1186">
        <v>418469</v>
      </c>
      <c r="B1186" t="s">
        <v>4</v>
      </c>
      <c r="C1186" t="s">
        <v>10</v>
      </c>
      <c r="D1186">
        <v>1624000</v>
      </c>
    </row>
    <row r="1187" spans="1:4" x14ac:dyDescent="0.2">
      <c r="A1187">
        <v>418469</v>
      </c>
      <c r="B1187" t="s">
        <v>7</v>
      </c>
      <c r="C1187" t="s">
        <v>10</v>
      </c>
      <c r="D1187">
        <v>2164000</v>
      </c>
    </row>
    <row r="1188" spans="1:4" x14ac:dyDescent="0.2">
      <c r="A1188">
        <v>418469</v>
      </c>
      <c r="B1188" t="s">
        <v>3</v>
      </c>
      <c r="C1188" t="s">
        <v>10</v>
      </c>
      <c r="D1188">
        <v>2459000</v>
      </c>
    </row>
    <row r="1189" spans="1:4" x14ac:dyDescent="0.2">
      <c r="A1189">
        <v>418469</v>
      </c>
      <c r="B1189" t="s">
        <v>2</v>
      </c>
      <c r="C1189" t="s">
        <v>10</v>
      </c>
      <c r="D1189">
        <v>2480000</v>
      </c>
    </row>
    <row r="1190" spans="1:4" x14ac:dyDescent="0.2">
      <c r="A1190">
        <v>418469</v>
      </c>
      <c r="B1190" t="s">
        <v>8</v>
      </c>
      <c r="C1190" t="s">
        <v>10</v>
      </c>
      <c r="D1190">
        <v>9171000</v>
      </c>
    </row>
    <row r="1191" spans="1:4" x14ac:dyDescent="0.2">
      <c r="A1191">
        <v>418469</v>
      </c>
      <c r="B1191" t="s">
        <v>6</v>
      </c>
      <c r="C1191" t="s">
        <v>11</v>
      </c>
      <c r="D1191">
        <v>0</v>
      </c>
    </row>
    <row r="1192" spans="1:4" x14ac:dyDescent="0.2">
      <c r="A1192">
        <v>418469</v>
      </c>
      <c r="B1192" t="s">
        <v>5</v>
      </c>
      <c r="C1192" t="s">
        <v>11</v>
      </c>
      <c r="D1192">
        <v>0</v>
      </c>
    </row>
    <row r="1193" spans="1:4" x14ac:dyDescent="0.2">
      <c r="A1193">
        <v>418469</v>
      </c>
      <c r="B1193" t="s">
        <v>1</v>
      </c>
      <c r="C1193" t="s">
        <v>11</v>
      </c>
      <c r="D1193">
        <v>234000</v>
      </c>
    </row>
    <row r="1194" spans="1:4" x14ac:dyDescent="0.2">
      <c r="A1194">
        <v>418469</v>
      </c>
      <c r="B1194" t="s">
        <v>0</v>
      </c>
      <c r="C1194" t="s">
        <v>11</v>
      </c>
      <c r="D1194">
        <v>925000</v>
      </c>
    </row>
    <row r="1195" spans="1:4" x14ac:dyDescent="0.2">
      <c r="A1195">
        <v>418469</v>
      </c>
      <c r="B1195" t="s">
        <v>4</v>
      </c>
      <c r="C1195" t="s">
        <v>11</v>
      </c>
      <c r="D1195">
        <v>2178000</v>
      </c>
    </row>
    <row r="1196" spans="1:4" x14ac:dyDescent="0.2">
      <c r="A1196">
        <v>418469</v>
      </c>
      <c r="B1196" t="s">
        <v>2</v>
      </c>
      <c r="C1196" t="s">
        <v>11</v>
      </c>
      <c r="D1196">
        <v>3480480</v>
      </c>
    </row>
    <row r="1197" spans="1:4" x14ac:dyDescent="0.2">
      <c r="A1197">
        <v>418469</v>
      </c>
      <c r="B1197" t="s">
        <v>7</v>
      </c>
      <c r="C1197" t="s">
        <v>11</v>
      </c>
      <c r="D1197">
        <v>3888000</v>
      </c>
    </row>
    <row r="1198" spans="1:4" x14ac:dyDescent="0.2">
      <c r="A1198">
        <v>418469</v>
      </c>
      <c r="B1198" t="s">
        <v>3</v>
      </c>
      <c r="C1198" t="s">
        <v>11</v>
      </c>
      <c r="D1198">
        <v>4835298</v>
      </c>
    </row>
    <row r="1199" spans="1:4" x14ac:dyDescent="0.2">
      <c r="A1199">
        <v>418469</v>
      </c>
      <c r="B1199" t="s">
        <v>8</v>
      </c>
      <c r="C1199" t="s">
        <v>11</v>
      </c>
      <c r="D1199">
        <v>15540778</v>
      </c>
    </row>
    <row r="1200" spans="1:4" x14ac:dyDescent="0.2">
      <c r="A1200">
        <v>418469</v>
      </c>
      <c r="B1200" t="s">
        <v>6</v>
      </c>
      <c r="C1200" t="s">
        <v>32</v>
      </c>
      <c r="D1200">
        <v>0</v>
      </c>
    </row>
    <row r="1201" spans="1:4" x14ac:dyDescent="0.2">
      <c r="A1201">
        <v>418469</v>
      </c>
      <c r="B1201" t="s">
        <v>5</v>
      </c>
      <c r="C1201" t="s">
        <v>32</v>
      </c>
      <c r="D1201">
        <v>0</v>
      </c>
    </row>
    <row r="1202" spans="1:4" x14ac:dyDescent="0.2">
      <c r="A1202">
        <v>418469</v>
      </c>
      <c r="B1202" t="s">
        <v>1</v>
      </c>
      <c r="C1202" t="s">
        <v>32</v>
      </c>
      <c r="D1202">
        <v>13000</v>
      </c>
    </row>
    <row r="1203" spans="1:4" x14ac:dyDescent="0.2">
      <c r="A1203">
        <v>418469</v>
      </c>
      <c r="B1203" t="s">
        <v>0</v>
      </c>
      <c r="C1203" t="s">
        <v>32</v>
      </c>
      <c r="D1203">
        <v>349000</v>
      </c>
    </row>
    <row r="1204" spans="1:4" x14ac:dyDescent="0.2">
      <c r="A1204">
        <v>418469</v>
      </c>
      <c r="B1204" t="s">
        <v>2</v>
      </c>
      <c r="C1204" t="s">
        <v>32</v>
      </c>
      <c r="D1204">
        <v>869740</v>
      </c>
    </row>
    <row r="1205" spans="1:4" x14ac:dyDescent="0.2">
      <c r="A1205">
        <v>418469</v>
      </c>
      <c r="B1205" t="s">
        <v>4</v>
      </c>
      <c r="C1205" t="s">
        <v>32</v>
      </c>
      <c r="D1205">
        <v>1317000</v>
      </c>
    </row>
    <row r="1206" spans="1:4" x14ac:dyDescent="0.2">
      <c r="A1206">
        <v>418469</v>
      </c>
      <c r="B1206" t="s">
        <v>7</v>
      </c>
      <c r="C1206" t="s">
        <v>32</v>
      </c>
      <c r="D1206">
        <v>1998000</v>
      </c>
    </row>
    <row r="1207" spans="1:4" x14ac:dyDescent="0.2">
      <c r="A1207">
        <v>418469</v>
      </c>
      <c r="B1207" t="s">
        <v>3</v>
      </c>
      <c r="C1207" t="s">
        <v>32</v>
      </c>
      <c r="D1207">
        <v>2846149</v>
      </c>
    </row>
    <row r="1208" spans="1:4" x14ac:dyDescent="0.2">
      <c r="A1208">
        <v>418469</v>
      </c>
      <c r="B1208" t="s">
        <v>8</v>
      </c>
      <c r="C1208" t="s">
        <v>32</v>
      </c>
      <c r="D1208">
        <v>7392889</v>
      </c>
    </row>
    <row r="1210" spans="1:4" x14ac:dyDescent="0.2">
      <c r="A1210" s="6" t="s">
        <v>12</v>
      </c>
      <c r="B1210" s="6" t="s">
        <v>39</v>
      </c>
      <c r="C1210" s="6" t="s">
        <v>40</v>
      </c>
      <c r="D1210" s="6" t="s">
        <v>14</v>
      </c>
    </row>
    <row r="1211" spans="1:4" x14ac:dyDescent="0.2">
      <c r="A1211">
        <v>418470</v>
      </c>
      <c r="B1211" t="s">
        <v>6</v>
      </c>
      <c r="C1211" t="s">
        <v>9</v>
      </c>
      <c r="D1211">
        <v>0</v>
      </c>
    </row>
    <row r="1212" spans="1:4" x14ac:dyDescent="0.2">
      <c r="A1212">
        <v>418470</v>
      </c>
      <c r="B1212" t="s">
        <v>0</v>
      </c>
      <c r="C1212" t="s">
        <v>9</v>
      </c>
      <c r="D1212">
        <v>0</v>
      </c>
    </row>
    <row r="1213" spans="1:4" x14ac:dyDescent="0.2">
      <c r="A1213">
        <v>418470</v>
      </c>
      <c r="B1213" t="s">
        <v>7</v>
      </c>
      <c r="C1213" t="s">
        <v>9</v>
      </c>
      <c r="D1213">
        <v>0</v>
      </c>
    </row>
    <row r="1214" spans="1:4" x14ac:dyDescent="0.2">
      <c r="A1214">
        <v>418470</v>
      </c>
      <c r="B1214" t="s">
        <v>2</v>
      </c>
      <c r="C1214" t="s">
        <v>9</v>
      </c>
      <c r="D1214">
        <v>0</v>
      </c>
    </row>
    <row r="1215" spans="1:4" x14ac:dyDescent="0.2">
      <c r="A1215">
        <v>418470</v>
      </c>
      <c r="B1215" t="s">
        <v>4</v>
      </c>
      <c r="C1215" t="s">
        <v>9</v>
      </c>
      <c r="D1215">
        <v>0</v>
      </c>
    </row>
    <row r="1216" spans="1:4" x14ac:dyDescent="0.2">
      <c r="A1216">
        <v>418470</v>
      </c>
      <c r="B1216" t="s">
        <v>5</v>
      </c>
      <c r="C1216" t="s">
        <v>9</v>
      </c>
      <c r="D1216">
        <v>0</v>
      </c>
    </row>
    <row r="1217" spans="1:4" x14ac:dyDescent="0.2">
      <c r="A1217">
        <v>418470</v>
      </c>
      <c r="B1217" t="s">
        <v>8</v>
      </c>
      <c r="C1217" t="s">
        <v>9</v>
      </c>
      <c r="D1217">
        <v>0</v>
      </c>
    </row>
    <row r="1218" spans="1:4" x14ac:dyDescent="0.2">
      <c r="A1218">
        <v>418470</v>
      </c>
      <c r="B1218" t="s">
        <v>1</v>
      </c>
      <c r="C1218" t="s">
        <v>9</v>
      </c>
      <c r="D1218">
        <v>0</v>
      </c>
    </row>
    <row r="1219" spans="1:4" x14ac:dyDescent="0.2">
      <c r="A1219">
        <v>418470</v>
      </c>
      <c r="B1219" t="s">
        <v>3</v>
      </c>
      <c r="C1219" t="s">
        <v>9</v>
      </c>
      <c r="D1219">
        <v>0</v>
      </c>
    </row>
    <row r="1220" spans="1:4" x14ac:dyDescent="0.2">
      <c r="A1220">
        <v>418470</v>
      </c>
      <c r="B1220" t="s">
        <v>5</v>
      </c>
      <c r="C1220" t="s">
        <v>10</v>
      </c>
      <c r="D1220">
        <v>54000</v>
      </c>
    </row>
    <row r="1221" spans="1:4" x14ac:dyDescent="0.2">
      <c r="A1221">
        <v>418470</v>
      </c>
      <c r="B1221" t="s">
        <v>7</v>
      </c>
      <c r="C1221" t="s">
        <v>10</v>
      </c>
      <c r="D1221">
        <v>100000</v>
      </c>
    </row>
    <row r="1222" spans="1:4" x14ac:dyDescent="0.2">
      <c r="A1222">
        <v>418470</v>
      </c>
      <c r="B1222" t="s">
        <v>6</v>
      </c>
      <c r="C1222" t="s">
        <v>10</v>
      </c>
      <c r="D1222">
        <v>310000</v>
      </c>
    </row>
    <row r="1223" spans="1:4" x14ac:dyDescent="0.2">
      <c r="A1223">
        <v>418470</v>
      </c>
      <c r="B1223" t="s">
        <v>4</v>
      </c>
      <c r="C1223" t="s">
        <v>10</v>
      </c>
      <c r="D1223">
        <v>678000</v>
      </c>
    </row>
    <row r="1224" spans="1:4" x14ac:dyDescent="0.2">
      <c r="A1224">
        <v>418470</v>
      </c>
      <c r="B1224" t="s">
        <v>2</v>
      </c>
      <c r="C1224" t="s">
        <v>10</v>
      </c>
      <c r="D1224">
        <v>1356000</v>
      </c>
    </row>
    <row r="1225" spans="1:4" x14ac:dyDescent="0.2">
      <c r="A1225">
        <v>418470</v>
      </c>
      <c r="B1225" t="s">
        <v>3</v>
      </c>
      <c r="C1225" t="s">
        <v>10</v>
      </c>
      <c r="D1225">
        <v>1433000</v>
      </c>
    </row>
    <row r="1226" spans="1:4" x14ac:dyDescent="0.2">
      <c r="A1226">
        <v>418470</v>
      </c>
      <c r="B1226" t="s">
        <v>1</v>
      </c>
      <c r="C1226" t="s">
        <v>10</v>
      </c>
      <c r="D1226">
        <v>1748000</v>
      </c>
    </row>
    <row r="1227" spans="1:4" x14ac:dyDescent="0.2">
      <c r="A1227">
        <v>418470</v>
      </c>
      <c r="B1227" t="s">
        <v>0</v>
      </c>
      <c r="C1227" t="s">
        <v>10</v>
      </c>
      <c r="D1227">
        <v>3371000</v>
      </c>
    </row>
    <row r="1228" spans="1:4" x14ac:dyDescent="0.2">
      <c r="A1228">
        <v>418470</v>
      </c>
      <c r="B1228" t="s">
        <v>8</v>
      </c>
      <c r="C1228" t="s">
        <v>10</v>
      </c>
      <c r="D1228">
        <v>9050000</v>
      </c>
    </row>
    <row r="1229" spans="1:4" x14ac:dyDescent="0.2">
      <c r="A1229">
        <v>418470</v>
      </c>
      <c r="B1229" t="s">
        <v>6</v>
      </c>
      <c r="C1229" t="s">
        <v>11</v>
      </c>
      <c r="D1229">
        <v>620000</v>
      </c>
    </row>
    <row r="1230" spans="1:4" x14ac:dyDescent="0.2">
      <c r="A1230">
        <v>418470</v>
      </c>
      <c r="B1230" t="s">
        <v>7</v>
      </c>
      <c r="C1230" t="s">
        <v>11</v>
      </c>
      <c r="D1230">
        <v>887000</v>
      </c>
    </row>
    <row r="1231" spans="1:4" x14ac:dyDescent="0.2">
      <c r="A1231">
        <v>418470</v>
      </c>
      <c r="B1231" t="s">
        <v>5</v>
      </c>
      <c r="C1231" t="s">
        <v>11</v>
      </c>
      <c r="D1231">
        <v>1645000</v>
      </c>
    </row>
    <row r="1232" spans="1:4" x14ac:dyDescent="0.2">
      <c r="A1232">
        <v>418470</v>
      </c>
      <c r="B1232" t="s">
        <v>4</v>
      </c>
      <c r="C1232" t="s">
        <v>11</v>
      </c>
      <c r="D1232">
        <v>3295000</v>
      </c>
    </row>
    <row r="1233" spans="1:4" x14ac:dyDescent="0.2">
      <c r="A1233">
        <v>418470</v>
      </c>
      <c r="B1233" t="s">
        <v>3</v>
      </c>
      <c r="C1233" t="s">
        <v>11</v>
      </c>
      <c r="D1233">
        <v>5275000</v>
      </c>
    </row>
    <row r="1234" spans="1:4" x14ac:dyDescent="0.2">
      <c r="A1234">
        <v>418470</v>
      </c>
      <c r="B1234" t="s">
        <v>2</v>
      </c>
      <c r="C1234" t="s">
        <v>11</v>
      </c>
      <c r="D1234">
        <v>8853000</v>
      </c>
    </row>
    <row r="1235" spans="1:4" x14ac:dyDescent="0.2">
      <c r="A1235">
        <v>418470</v>
      </c>
      <c r="B1235" t="s">
        <v>1</v>
      </c>
      <c r="C1235" t="s">
        <v>11</v>
      </c>
      <c r="D1235">
        <v>9164000</v>
      </c>
    </row>
    <row r="1236" spans="1:4" x14ac:dyDescent="0.2">
      <c r="A1236">
        <v>418470</v>
      </c>
      <c r="B1236" t="s">
        <v>0</v>
      </c>
      <c r="C1236" t="s">
        <v>11</v>
      </c>
      <c r="D1236">
        <v>13559000</v>
      </c>
    </row>
    <row r="1237" spans="1:4" x14ac:dyDescent="0.2">
      <c r="A1237">
        <v>418470</v>
      </c>
      <c r="B1237" t="s">
        <v>8</v>
      </c>
      <c r="C1237" t="s">
        <v>11</v>
      </c>
      <c r="D1237">
        <v>43298000</v>
      </c>
    </row>
    <row r="1238" spans="1:4" x14ac:dyDescent="0.2">
      <c r="A1238">
        <v>418470</v>
      </c>
      <c r="B1238" t="s">
        <v>6</v>
      </c>
      <c r="C1238" t="s">
        <v>32</v>
      </c>
      <c r="D1238">
        <v>620000</v>
      </c>
    </row>
    <row r="1239" spans="1:4" x14ac:dyDescent="0.2">
      <c r="A1239">
        <v>418470</v>
      </c>
      <c r="B1239" t="s">
        <v>7</v>
      </c>
      <c r="C1239" t="s">
        <v>32</v>
      </c>
      <c r="D1239">
        <v>887000</v>
      </c>
    </row>
    <row r="1240" spans="1:4" x14ac:dyDescent="0.2">
      <c r="A1240">
        <v>418470</v>
      </c>
      <c r="B1240" t="s">
        <v>5</v>
      </c>
      <c r="C1240" t="s">
        <v>32</v>
      </c>
      <c r="D1240">
        <v>1587000</v>
      </c>
    </row>
    <row r="1241" spans="1:4" x14ac:dyDescent="0.2">
      <c r="A1241">
        <v>418470</v>
      </c>
      <c r="B1241" t="s">
        <v>4</v>
      </c>
      <c r="C1241" t="s">
        <v>32</v>
      </c>
      <c r="D1241">
        <v>3355000</v>
      </c>
    </row>
    <row r="1242" spans="1:4" x14ac:dyDescent="0.2">
      <c r="A1242">
        <v>418470</v>
      </c>
      <c r="B1242" t="s">
        <v>3</v>
      </c>
      <c r="C1242" t="s">
        <v>32</v>
      </c>
      <c r="D1242">
        <v>5993000</v>
      </c>
    </row>
    <row r="1243" spans="1:4" x14ac:dyDescent="0.2">
      <c r="A1243">
        <v>418470</v>
      </c>
      <c r="B1243" t="s">
        <v>1</v>
      </c>
      <c r="C1243" t="s">
        <v>32</v>
      </c>
      <c r="D1243">
        <v>9346000</v>
      </c>
    </row>
    <row r="1244" spans="1:4" x14ac:dyDescent="0.2">
      <c r="A1244">
        <v>418470</v>
      </c>
      <c r="B1244" t="s">
        <v>0</v>
      </c>
      <c r="C1244" t="s">
        <v>32</v>
      </c>
      <c r="D1244">
        <v>13559000</v>
      </c>
    </row>
    <row r="1245" spans="1:4" x14ac:dyDescent="0.2">
      <c r="A1245">
        <v>418470</v>
      </c>
      <c r="B1245" t="s">
        <v>2</v>
      </c>
      <c r="C1245" t="s">
        <v>32</v>
      </c>
      <c r="D1245">
        <v>15257000</v>
      </c>
    </row>
    <row r="1246" spans="1:4" x14ac:dyDescent="0.2">
      <c r="A1246">
        <v>418470</v>
      </c>
      <c r="B1246" t="s">
        <v>8</v>
      </c>
      <c r="C1246" t="s">
        <v>32</v>
      </c>
      <c r="D1246">
        <v>50604000</v>
      </c>
    </row>
    <row r="1248" spans="1:4" x14ac:dyDescent="0.2">
      <c r="A1248" s="6" t="s">
        <v>12</v>
      </c>
      <c r="B1248" s="6" t="s">
        <v>39</v>
      </c>
      <c r="C1248" s="6" t="s">
        <v>40</v>
      </c>
      <c r="D1248" s="6" t="s">
        <v>14</v>
      </c>
    </row>
    <row r="1249" spans="1:4" x14ac:dyDescent="0.2">
      <c r="A1249">
        <v>418471</v>
      </c>
      <c r="B1249" t="s">
        <v>6</v>
      </c>
      <c r="C1249" t="s">
        <v>9</v>
      </c>
      <c r="D1249">
        <v>0</v>
      </c>
    </row>
    <row r="1250" spans="1:4" x14ac:dyDescent="0.2">
      <c r="A1250">
        <v>418471</v>
      </c>
      <c r="B1250" t="s">
        <v>0</v>
      </c>
      <c r="C1250" t="s">
        <v>9</v>
      </c>
      <c r="D1250">
        <v>0</v>
      </c>
    </row>
    <row r="1251" spans="1:4" x14ac:dyDescent="0.2">
      <c r="A1251">
        <v>418471</v>
      </c>
      <c r="B1251" t="s">
        <v>7</v>
      </c>
      <c r="C1251" t="s">
        <v>9</v>
      </c>
      <c r="D1251">
        <v>0</v>
      </c>
    </row>
    <row r="1252" spans="1:4" x14ac:dyDescent="0.2">
      <c r="A1252">
        <v>418471</v>
      </c>
      <c r="B1252" t="s">
        <v>2</v>
      </c>
      <c r="C1252" t="s">
        <v>9</v>
      </c>
      <c r="D1252">
        <v>0</v>
      </c>
    </row>
    <row r="1253" spans="1:4" x14ac:dyDescent="0.2">
      <c r="A1253">
        <v>418471</v>
      </c>
      <c r="B1253" t="s">
        <v>4</v>
      </c>
      <c r="C1253" t="s">
        <v>9</v>
      </c>
      <c r="D1253">
        <v>0</v>
      </c>
    </row>
    <row r="1254" spans="1:4" x14ac:dyDescent="0.2">
      <c r="A1254">
        <v>418471</v>
      </c>
      <c r="B1254" t="s">
        <v>5</v>
      </c>
      <c r="C1254" t="s">
        <v>9</v>
      </c>
      <c r="D1254">
        <v>0</v>
      </c>
    </row>
    <row r="1255" spans="1:4" x14ac:dyDescent="0.2">
      <c r="A1255">
        <v>418471</v>
      </c>
      <c r="B1255" t="s">
        <v>8</v>
      </c>
      <c r="C1255" t="s">
        <v>9</v>
      </c>
      <c r="D1255">
        <v>0</v>
      </c>
    </row>
    <row r="1256" spans="1:4" x14ac:dyDescent="0.2">
      <c r="A1256">
        <v>418471</v>
      </c>
      <c r="B1256" t="s">
        <v>1</v>
      </c>
      <c r="C1256" t="s">
        <v>9</v>
      </c>
      <c r="D1256">
        <v>0</v>
      </c>
    </row>
    <row r="1257" spans="1:4" x14ac:dyDescent="0.2">
      <c r="A1257">
        <v>418471</v>
      </c>
      <c r="B1257" t="s">
        <v>3</v>
      </c>
      <c r="C1257" t="s">
        <v>9</v>
      </c>
      <c r="D1257">
        <v>0</v>
      </c>
    </row>
    <row r="1258" spans="1:4" x14ac:dyDescent="0.2">
      <c r="A1258">
        <v>418471</v>
      </c>
      <c r="B1258" t="s">
        <v>7</v>
      </c>
      <c r="C1258" t="s">
        <v>10</v>
      </c>
      <c r="D1258">
        <v>1735000</v>
      </c>
    </row>
    <row r="1259" spans="1:4" x14ac:dyDescent="0.2">
      <c r="A1259">
        <v>418471</v>
      </c>
      <c r="B1259" t="s">
        <v>6</v>
      </c>
      <c r="C1259" t="s">
        <v>10</v>
      </c>
      <c r="D1259">
        <v>2500000</v>
      </c>
    </row>
    <row r="1260" spans="1:4" x14ac:dyDescent="0.2">
      <c r="A1260">
        <v>418471</v>
      </c>
      <c r="B1260" t="s">
        <v>5</v>
      </c>
      <c r="C1260" t="s">
        <v>10</v>
      </c>
      <c r="D1260">
        <v>3451000</v>
      </c>
    </row>
    <row r="1261" spans="1:4" x14ac:dyDescent="0.2">
      <c r="A1261">
        <v>418471</v>
      </c>
      <c r="B1261" t="s">
        <v>4</v>
      </c>
      <c r="C1261" t="s">
        <v>10</v>
      </c>
      <c r="D1261">
        <v>10703000</v>
      </c>
    </row>
    <row r="1262" spans="1:4" x14ac:dyDescent="0.2">
      <c r="A1262">
        <v>418471</v>
      </c>
      <c r="B1262" t="s">
        <v>3</v>
      </c>
      <c r="C1262" t="s">
        <v>10</v>
      </c>
      <c r="D1262">
        <v>15520000</v>
      </c>
    </row>
    <row r="1263" spans="1:4" x14ac:dyDescent="0.2">
      <c r="A1263">
        <v>418471</v>
      </c>
      <c r="B1263" t="s">
        <v>2</v>
      </c>
      <c r="C1263" t="s">
        <v>10</v>
      </c>
      <c r="D1263">
        <v>30443000</v>
      </c>
    </row>
    <row r="1264" spans="1:4" x14ac:dyDescent="0.2">
      <c r="A1264">
        <v>418471</v>
      </c>
      <c r="B1264" t="s">
        <v>1</v>
      </c>
      <c r="C1264" t="s">
        <v>10</v>
      </c>
      <c r="D1264">
        <v>36147000</v>
      </c>
    </row>
    <row r="1265" spans="1:4" x14ac:dyDescent="0.2">
      <c r="A1265">
        <v>418471</v>
      </c>
      <c r="B1265" t="s">
        <v>0</v>
      </c>
      <c r="C1265" t="s">
        <v>10</v>
      </c>
      <c r="D1265">
        <v>47980000</v>
      </c>
    </row>
    <row r="1266" spans="1:4" x14ac:dyDescent="0.2">
      <c r="A1266">
        <v>418471</v>
      </c>
      <c r="B1266" t="s">
        <v>8</v>
      </c>
      <c r="C1266" t="s">
        <v>10</v>
      </c>
      <c r="D1266">
        <v>148479000</v>
      </c>
    </row>
    <row r="1267" spans="1:4" x14ac:dyDescent="0.2">
      <c r="A1267">
        <v>418471</v>
      </c>
      <c r="B1267" t="s">
        <v>7</v>
      </c>
      <c r="C1267" t="s">
        <v>11</v>
      </c>
      <c r="D1267">
        <v>476000</v>
      </c>
    </row>
    <row r="1268" spans="1:4" x14ac:dyDescent="0.2">
      <c r="A1268">
        <v>418471</v>
      </c>
      <c r="B1268" t="s">
        <v>6</v>
      </c>
      <c r="C1268" t="s">
        <v>11</v>
      </c>
      <c r="D1268">
        <v>747000</v>
      </c>
    </row>
    <row r="1269" spans="1:4" x14ac:dyDescent="0.2">
      <c r="A1269">
        <v>418471</v>
      </c>
      <c r="B1269" t="s">
        <v>5</v>
      </c>
      <c r="C1269" t="s">
        <v>11</v>
      </c>
      <c r="D1269">
        <v>1026000</v>
      </c>
    </row>
    <row r="1270" spans="1:4" x14ac:dyDescent="0.2">
      <c r="A1270">
        <v>418471</v>
      </c>
      <c r="B1270" t="s">
        <v>4</v>
      </c>
      <c r="C1270" t="s">
        <v>11</v>
      </c>
      <c r="D1270">
        <v>3285000</v>
      </c>
    </row>
    <row r="1271" spans="1:4" x14ac:dyDescent="0.2">
      <c r="A1271">
        <v>418471</v>
      </c>
      <c r="B1271" t="s">
        <v>3</v>
      </c>
      <c r="C1271" t="s">
        <v>11</v>
      </c>
      <c r="D1271">
        <v>4686000</v>
      </c>
    </row>
    <row r="1272" spans="1:4" x14ac:dyDescent="0.2">
      <c r="A1272">
        <v>418471</v>
      </c>
      <c r="B1272" t="s">
        <v>2</v>
      </c>
      <c r="C1272" t="s">
        <v>11</v>
      </c>
      <c r="D1272">
        <v>9181000</v>
      </c>
    </row>
    <row r="1273" spans="1:4" x14ac:dyDescent="0.2">
      <c r="A1273">
        <v>418471</v>
      </c>
      <c r="B1273" t="s">
        <v>1</v>
      </c>
      <c r="C1273" t="s">
        <v>11</v>
      </c>
      <c r="D1273">
        <v>10998000</v>
      </c>
    </row>
    <row r="1274" spans="1:4" x14ac:dyDescent="0.2">
      <c r="A1274">
        <v>418471</v>
      </c>
      <c r="B1274" t="s">
        <v>0</v>
      </c>
      <c r="C1274" t="s">
        <v>11</v>
      </c>
      <c r="D1274">
        <v>14602000</v>
      </c>
    </row>
    <row r="1275" spans="1:4" x14ac:dyDescent="0.2">
      <c r="A1275">
        <v>418471</v>
      </c>
      <c r="B1275" t="s">
        <v>8</v>
      </c>
      <c r="C1275" t="s">
        <v>11</v>
      </c>
      <c r="D1275">
        <v>45001000</v>
      </c>
    </row>
    <row r="1276" spans="1:4" x14ac:dyDescent="0.2">
      <c r="A1276">
        <v>418471</v>
      </c>
      <c r="B1276" t="s">
        <v>7</v>
      </c>
      <c r="C1276" t="s">
        <v>32</v>
      </c>
      <c r="D1276">
        <v>617000</v>
      </c>
    </row>
    <row r="1277" spans="1:4" x14ac:dyDescent="0.2">
      <c r="A1277">
        <v>418471</v>
      </c>
      <c r="B1277" t="s">
        <v>6</v>
      </c>
      <c r="C1277" t="s">
        <v>32</v>
      </c>
      <c r="D1277">
        <v>894000</v>
      </c>
    </row>
    <row r="1278" spans="1:4" x14ac:dyDescent="0.2">
      <c r="A1278">
        <v>418471</v>
      </c>
      <c r="B1278" t="s">
        <v>5</v>
      </c>
      <c r="C1278" t="s">
        <v>32</v>
      </c>
      <c r="D1278">
        <v>1242000</v>
      </c>
    </row>
    <row r="1279" spans="1:4" x14ac:dyDescent="0.2">
      <c r="A1279">
        <v>418471</v>
      </c>
      <c r="B1279" t="s">
        <v>4</v>
      </c>
      <c r="C1279" t="s">
        <v>32</v>
      </c>
      <c r="D1279">
        <v>3860000</v>
      </c>
    </row>
    <row r="1280" spans="1:4" x14ac:dyDescent="0.2">
      <c r="A1280">
        <v>418471</v>
      </c>
      <c r="B1280" t="s">
        <v>3</v>
      </c>
      <c r="C1280" t="s">
        <v>32</v>
      </c>
      <c r="D1280">
        <v>5583000</v>
      </c>
    </row>
    <row r="1281" spans="1:4" x14ac:dyDescent="0.2">
      <c r="A1281">
        <v>418471</v>
      </c>
      <c r="B1281" t="s">
        <v>2</v>
      </c>
      <c r="C1281" t="s">
        <v>32</v>
      </c>
      <c r="D1281">
        <v>10968000</v>
      </c>
    </row>
    <row r="1282" spans="1:4" x14ac:dyDescent="0.2">
      <c r="A1282">
        <v>418471</v>
      </c>
      <c r="B1282" t="s">
        <v>1</v>
      </c>
      <c r="C1282" t="s">
        <v>32</v>
      </c>
      <c r="D1282">
        <v>13020000</v>
      </c>
    </row>
    <row r="1283" spans="1:4" x14ac:dyDescent="0.2">
      <c r="A1283">
        <v>418471</v>
      </c>
      <c r="B1283" t="s">
        <v>0</v>
      </c>
      <c r="C1283" t="s">
        <v>32</v>
      </c>
      <c r="D1283">
        <v>17329000</v>
      </c>
    </row>
    <row r="1284" spans="1:4" x14ac:dyDescent="0.2">
      <c r="A1284">
        <v>418471</v>
      </c>
      <c r="B1284" t="s">
        <v>8</v>
      </c>
      <c r="C1284" t="s">
        <v>32</v>
      </c>
      <c r="D1284">
        <v>53513000</v>
      </c>
    </row>
    <row r="1286" spans="1:4" x14ac:dyDescent="0.2">
      <c r="A1286" s="6" t="s">
        <v>12</v>
      </c>
      <c r="B1286" s="6" t="s">
        <v>39</v>
      </c>
      <c r="C1286" s="6" t="s">
        <v>40</v>
      </c>
      <c r="D1286" s="6" t="s">
        <v>14</v>
      </c>
    </row>
    <row r="1287" spans="1:4" x14ac:dyDescent="0.2">
      <c r="A1287">
        <v>418472</v>
      </c>
      <c r="B1287" t="s">
        <v>6</v>
      </c>
      <c r="C1287" t="s">
        <v>9</v>
      </c>
      <c r="D1287">
        <v>0</v>
      </c>
    </row>
    <row r="1288" spans="1:4" x14ac:dyDescent="0.2">
      <c r="A1288">
        <v>418472</v>
      </c>
      <c r="B1288" t="s">
        <v>0</v>
      </c>
      <c r="C1288" t="s">
        <v>9</v>
      </c>
      <c r="D1288">
        <v>0</v>
      </c>
    </row>
    <row r="1289" spans="1:4" x14ac:dyDescent="0.2">
      <c r="A1289">
        <v>418472</v>
      </c>
      <c r="B1289" t="s">
        <v>7</v>
      </c>
      <c r="C1289" t="s">
        <v>9</v>
      </c>
      <c r="D1289">
        <v>0</v>
      </c>
    </row>
    <row r="1290" spans="1:4" x14ac:dyDescent="0.2">
      <c r="A1290">
        <v>418472</v>
      </c>
      <c r="B1290" t="s">
        <v>2</v>
      </c>
      <c r="C1290" t="s">
        <v>9</v>
      </c>
      <c r="D1290">
        <v>0</v>
      </c>
    </row>
    <row r="1291" spans="1:4" x14ac:dyDescent="0.2">
      <c r="A1291">
        <v>418472</v>
      </c>
      <c r="B1291" t="s">
        <v>4</v>
      </c>
      <c r="C1291" t="s">
        <v>9</v>
      </c>
      <c r="D1291">
        <v>0</v>
      </c>
    </row>
    <row r="1292" spans="1:4" x14ac:dyDescent="0.2">
      <c r="A1292">
        <v>418472</v>
      </c>
      <c r="B1292" t="s">
        <v>5</v>
      </c>
      <c r="C1292" t="s">
        <v>9</v>
      </c>
      <c r="D1292">
        <v>0</v>
      </c>
    </row>
    <row r="1293" spans="1:4" x14ac:dyDescent="0.2">
      <c r="A1293">
        <v>418472</v>
      </c>
      <c r="B1293" t="s">
        <v>8</v>
      </c>
      <c r="C1293" t="s">
        <v>9</v>
      </c>
      <c r="D1293">
        <v>0</v>
      </c>
    </row>
    <row r="1294" spans="1:4" x14ac:dyDescent="0.2">
      <c r="A1294">
        <v>418472</v>
      </c>
      <c r="B1294" t="s">
        <v>1</v>
      </c>
      <c r="C1294" t="s">
        <v>9</v>
      </c>
      <c r="D1294">
        <v>0</v>
      </c>
    </row>
    <row r="1295" spans="1:4" x14ac:dyDescent="0.2">
      <c r="A1295">
        <v>418472</v>
      </c>
      <c r="B1295" t="s">
        <v>3</v>
      </c>
      <c r="C1295" t="s">
        <v>9</v>
      </c>
      <c r="D1295">
        <v>0</v>
      </c>
    </row>
    <row r="1296" spans="1:4" x14ac:dyDescent="0.2">
      <c r="A1296">
        <v>418472</v>
      </c>
      <c r="B1296" t="s">
        <v>6</v>
      </c>
      <c r="C1296" t="s">
        <v>10</v>
      </c>
      <c r="D1296">
        <v>0</v>
      </c>
    </row>
    <row r="1297" spans="1:4" x14ac:dyDescent="0.2">
      <c r="A1297">
        <v>418472</v>
      </c>
      <c r="B1297" t="s">
        <v>0</v>
      </c>
      <c r="C1297" t="s">
        <v>10</v>
      </c>
      <c r="D1297">
        <v>0</v>
      </c>
    </row>
    <row r="1298" spans="1:4" x14ac:dyDescent="0.2">
      <c r="A1298">
        <v>418472</v>
      </c>
      <c r="B1298" t="s">
        <v>7</v>
      </c>
      <c r="C1298" t="s">
        <v>10</v>
      </c>
      <c r="D1298">
        <v>0</v>
      </c>
    </row>
    <row r="1299" spans="1:4" x14ac:dyDescent="0.2">
      <c r="A1299">
        <v>418472</v>
      </c>
      <c r="B1299" t="s">
        <v>2</v>
      </c>
      <c r="C1299" t="s">
        <v>10</v>
      </c>
      <c r="D1299">
        <v>0</v>
      </c>
    </row>
    <row r="1300" spans="1:4" x14ac:dyDescent="0.2">
      <c r="A1300">
        <v>418472</v>
      </c>
      <c r="B1300" t="s">
        <v>4</v>
      </c>
      <c r="C1300" t="s">
        <v>10</v>
      </c>
      <c r="D1300">
        <v>0</v>
      </c>
    </row>
    <row r="1301" spans="1:4" x14ac:dyDescent="0.2">
      <c r="A1301">
        <v>418472</v>
      </c>
      <c r="B1301" t="s">
        <v>5</v>
      </c>
      <c r="C1301" t="s">
        <v>10</v>
      </c>
      <c r="D1301">
        <v>0</v>
      </c>
    </row>
    <row r="1302" spans="1:4" x14ac:dyDescent="0.2">
      <c r="A1302">
        <v>418472</v>
      </c>
      <c r="B1302" t="s">
        <v>8</v>
      </c>
      <c r="C1302" t="s">
        <v>10</v>
      </c>
      <c r="D1302">
        <v>0</v>
      </c>
    </row>
    <row r="1303" spans="1:4" x14ac:dyDescent="0.2">
      <c r="A1303">
        <v>418472</v>
      </c>
      <c r="B1303" t="s">
        <v>1</v>
      </c>
      <c r="C1303" t="s">
        <v>10</v>
      </c>
      <c r="D1303">
        <v>0</v>
      </c>
    </row>
    <row r="1304" spans="1:4" x14ac:dyDescent="0.2">
      <c r="A1304">
        <v>418472</v>
      </c>
      <c r="B1304" t="s">
        <v>3</v>
      </c>
      <c r="C1304" t="s">
        <v>10</v>
      </c>
      <c r="D1304">
        <v>0</v>
      </c>
    </row>
    <row r="1305" spans="1:4" x14ac:dyDescent="0.2">
      <c r="A1305">
        <v>418472</v>
      </c>
      <c r="B1305" t="s">
        <v>6</v>
      </c>
      <c r="C1305" t="s">
        <v>11</v>
      </c>
      <c r="D1305">
        <v>0</v>
      </c>
    </row>
    <row r="1306" spans="1:4" x14ac:dyDescent="0.2">
      <c r="A1306">
        <v>418472</v>
      </c>
      <c r="B1306" t="s">
        <v>0</v>
      </c>
      <c r="C1306" t="s">
        <v>11</v>
      </c>
      <c r="D1306">
        <v>0</v>
      </c>
    </row>
    <row r="1307" spans="1:4" x14ac:dyDescent="0.2">
      <c r="A1307">
        <v>418472</v>
      </c>
      <c r="B1307" t="s">
        <v>2</v>
      </c>
      <c r="C1307" t="s">
        <v>11</v>
      </c>
      <c r="D1307">
        <v>0</v>
      </c>
    </row>
    <row r="1308" spans="1:4" x14ac:dyDescent="0.2">
      <c r="A1308">
        <v>418472</v>
      </c>
      <c r="B1308" t="s">
        <v>4</v>
      </c>
      <c r="C1308" t="s">
        <v>11</v>
      </c>
      <c r="D1308">
        <v>0</v>
      </c>
    </row>
    <row r="1309" spans="1:4" x14ac:dyDescent="0.2">
      <c r="A1309">
        <v>418472</v>
      </c>
      <c r="B1309" t="s">
        <v>5</v>
      </c>
      <c r="C1309" t="s">
        <v>11</v>
      </c>
      <c r="D1309">
        <v>0</v>
      </c>
    </row>
    <row r="1310" spans="1:4" x14ac:dyDescent="0.2">
      <c r="A1310">
        <v>418472</v>
      </c>
      <c r="B1310" t="s">
        <v>1</v>
      </c>
      <c r="C1310" t="s">
        <v>11</v>
      </c>
      <c r="D1310">
        <v>0</v>
      </c>
    </row>
    <row r="1311" spans="1:4" x14ac:dyDescent="0.2">
      <c r="A1311">
        <v>418472</v>
      </c>
      <c r="B1311" t="s">
        <v>3</v>
      </c>
      <c r="C1311" t="s">
        <v>11</v>
      </c>
      <c r="D1311">
        <v>0</v>
      </c>
    </row>
    <row r="1312" spans="1:4" x14ac:dyDescent="0.2">
      <c r="A1312">
        <v>418472</v>
      </c>
      <c r="B1312" t="s">
        <v>7</v>
      </c>
      <c r="C1312" t="s">
        <v>11</v>
      </c>
      <c r="D1312">
        <v>1600000</v>
      </c>
    </row>
    <row r="1313" spans="1:4" x14ac:dyDescent="0.2">
      <c r="A1313">
        <v>418472</v>
      </c>
      <c r="B1313" t="s">
        <v>8</v>
      </c>
      <c r="C1313" t="s">
        <v>11</v>
      </c>
      <c r="D1313">
        <v>1600000</v>
      </c>
    </row>
    <row r="1314" spans="1:4" x14ac:dyDescent="0.2">
      <c r="A1314">
        <v>418472</v>
      </c>
      <c r="B1314" t="s">
        <v>6</v>
      </c>
      <c r="C1314" t="s">
        <v>32</v>
      </c>
      <c r="D1314">
        <v>0</v>
      </c>
    </row>
    <row r="1315" spans="1:4" x14ac:dyDescent="0.2">
      <c r="A1315">
        <v>418472</v>
      </c>
      <c r="B1315" t="s">
        <v>0</v>
      </c>
      <c r="C1315" t="s">
        <v>32</v>
      </c>
      <c r="D1315">
        <v>0</v>
      </c>
    </row>
    <row r="1316" spans="1:4" x14ac:dyDescent="0.2">
      <c r="A1316">
        <v>418472</v>
      </c>
      <c r="B1316" t="s">
        <v>2</v>
      </c>
      <c r="C1316" t="s">
        <v>32</v>
      </c>
      <c r="D1316">
        <v>0</v>
      </c>
    </row>
    <row r="1317" spans="1:4" x14ac:dyDescent="0.2">
      <c r="A1317">
        <v>418472</v>
      </c>
      <c r="B1317" t="s">
        <v>4</v>
      </c>
      <c r="C1317" t="s">
        <v>32</v>
      </c>
      <c r="D1317">
        <v>0</v>
      </c>
    </row>
    <row r="1318" spans="1:4" x14ac:dyDescent="0.2">
      <c r="A1318">
        <v>418472</v>
      </c>
      <c r="B1318" t="s">
        <v>5</v>
      </c>
      <c r="C1318" t="s">
        <v>32</v>
      </c>
      <c r="D1318">
        <v>0</v>
      </c>
    </row>
    <row r="1319" spans="1:4" x14ac:dyDescent="0.2">
      <c r="A1319">
        <v>418472</v>
      </c>
      <c r="B1319" t="s">
        <v>1</v>
      </c>
      <c r="C1319" t="s">
        <v>32</v>
      </c>
      <c r="D1319">
        <v>0</v>
      </c>
    </row>
    <row r="1320" spans="1:4" x14ac:dyDescent="0.2">
      <c r="A1320">
        <v>418472</v>
      </c>
      <c r="B1320" t="s">
        <v>3</v>
      </c>
      <c r="C1320" t="s">
        <v>32</v>
      </c>
      <c r="D1320">
        <v>0</v>
      </c>
    </row>
    <row r="1321" spans="1:4" x14ac:dyDescent="0.2">
      <c r="A1321">
        <v>418472</v>
      </c>
      <c r="B1321" t="s">
        <v>7</v>
      </c>
      <c r="C1321" t="s">
        <v>32</v>
      </c>
      <c r="D1321">
        <v>1700000</v>
      </c>
    </row>
    <row r="1322" spans="1:4" x14ac:dyDescent="0.2">
      <c r="A1322">
        <v>418472</v>
      </c>
      <c r="B1322" t="s">
        <v>8</v>
      </c>
      <c r="C1322" t="s">
        <v>32</v>
      </c>
      <c r="D1322">
        <v>1700000</v>
      </c>
    </row>
    <row r="1324" spans="1:4" x14ac:dyDescent="0.2">
      <c r="A1324" s="6" t="s">
        <v>12</v>
      </c>
      <c r="B1324" s="6" t="s">
        <v>39</v>
      </c>
      <c r="C1324" s="6" t="s">
        <v>40</v>
      </c>
      <c r="D1324" s="6" t="s">
        <v>14</v>
      </c>
    </row>
    <row r="1325" spans="1:4" x14ac:dyDescent="0.2">
      <c r="A1325">
        <v>418473</v>
      </c>
      <c r="B1325" t="s">
        <v>7</v>
      </c>
      <c r="C1325" t="s">
        <v>9</v>
      </c>
      <c r="D1325">
        <v>124744531.62607899</v>
      </c>
    </row>
    <row r="1326" spans="1:4" x14ac:dyDescent="0.2">
      <c r="A1326">
        <v>418473</v>
      </c>
      <c r="B1326" t="s">
        <v>6</v>
      </c>
      <c r="C1326" t="s">
        <v>9</v>
      </c>
      <c r="D1326">
        <v>197550660.228286</v>
      </c>
    </row>
    <row r="1327" spans="1:4" x14ac:dyDescent="0.2">
      <c r="A1327">
        <v>418473</v>
      </c>
      <c r="B1327" t="s">
        <v>5</v>
      </c>
      <c r="C1327" t="s">
        <v>9</v>
      </c>
      <c r="D1327">
        <v>264305214.61998099</v>
      </c>
    </row>
    <row r="1328" spans="1:4" x14ac:dyDescent="0.2">
      <c r="A1328">
        <v>418473</v>
      </c>
      <c r="B1328" t="s">
        <v>4</v>
      </c>
      <c r="C1328" t="s">
        <v>9</v>
      </c>
      <c r="D1328">
        <v>862538220.83130205</v>
      </c>
    </row>
    <row r="1329" spans="1:4" x14ac:dyDescent="0.2">
      <c r="A1329">
        <v>418473</v>
      </c>
      <c r="B1329" t="s">
        <v>3</v>
      </c>
      <c r="C1329" t="s">
        <v>9</v>
      </c>
      <c r="D1329">
        <v>1311805586.78057</v>
      </c>
    </row>
    <row r="1330" spans="1:4" x14ac:dyDescent="0.2">
      <c r="A1330">
        <v>418473</v>
      </c>
      <c r="B1330" t="s">
        <v>2</v>
      </c>
      <c r="C1330" t="s">
        <v>9</v>
      </c>
      <c r="D1330">
        <v>2412334581.3477502</v>
      </c>
    </row>
    <row r="1331" spans="1:4" x14ac:dyDescent="0.2">
      <c r="A1331">
        <v>418473</v>
      </c>
      <c r="B1331" t="s">
        <v>1</v>
      </c>
      <c r="C1331" t="s">
        <v>9</v>
      </c>
      <c r="D1331">
        <v>2978058112.0555801</v>
      </c>
    </row>
    <row r="1332" spans="1:4" x14ac:dyDescent="0.2">
      <c r="A1332">
        <v>418473</v>
      </c>
      <c r="B1332" t="s">
        <v>0</v>
      </c>
      <c r="C1332" t="s">
        <v>9</v>
      </c>
      <c r="D1332">
        <v>3839185092.5104499</v>
      </c>
    </row>
    <row r="1333" spans="1:4" x14ac:dyDescent="0.2">
      <c r="A1333">
        <v>418473</v>
      </c>
      <c r="B1333" t="s">
        <v>8</v>
      </c>
      <c r="C1333" t="s">
        <v>9</v>
      </c>
      <c r="D1333">
        <v>11990522000</v>
      </c>
    </row>
    <row r="1334" spans="1:4" x14ac:dyDescent="0.2">
      <c r="A1334">
        <v>418473</v>
      </c>
      <c r="B1334" t="s">
        <v>7</v>
      </c>
      <c r="C1334" t="s">
        <v>10</v>
      </c>
      <c r="D1334">
        <v>130545680.089843</v>
      </c>
    </row>
    <row r="1335" spans="1:4" x14ac:dyDescent="0.2">
      <c r="A1335">
        <v>418473</v>
      </c>
      <c r="B1335" t="s">
        <v>6</v>
      </c>
      <c r="C1335" t="s">
        <v>10</v>
      </c>
      <c r="D1335">
        <v>206737601.685038</v>
      </c>
    </row>
    <row r="1336" spans="1:4" x14ac:dyDescent="0.2">
      <c r="A1336">
        <v>418473</v>
      </c>
      <c r="B1336" t="s">
        <v>5</v>
      </c>
      <c r="C1336" t="s">
        <v>10</v>
      </c>
      <c r="D1336">
        <v>276596525.26719499</v>
      </c>
    </row>
    <row r="1337" spans="1:4" x14ac:dyDescent="0.2">
      <c r="A1337">
        <v>418473</v>
      </c>
      <c r="B1337" t="s">
        <v>4</v>
      </c>
      <c r="C1337" t="s">
        <v>10</v>
      </c>
      <c r="D1337">
        <v>902649897.14679098</v>
      </c>
    </row>
    <row r="1338" spans="1:4" x14ac:dyDescent="0.2">
      <c r="A1338">
        <v>418473</v>
      </c>
      <c r="B1338" t="s">
        <v>3</v>
      </c>
      <c r="C1338" t="s">
        <v>10</v>
      </c>
      <c r="D1338">
        <v>1372810096.2793801</v>
      </c>
    </row>
    <row r="1339" spans="1:4" x14ac:dyDescent="0.2">
      <c r="A1339">
        <v>418473</v>
      </c>
      <c r="B1339" t="s">
        <v>2</v>
      </c>
      <c r="C1339" t="s">
        <v>10</v>
      </c>
      <c r="D1339">
        <v>2524518344.9825101</v>
      </c>
    </row>
    <row r="1340" spans="1:4" x14ac:dyDescent="0.2">
      <c r="A1340">
        <v>418473</v>
      </c>
      <c r="B1340" t="s">
        <v>1</v>
      </c>
      <c r="C1340" t="s">
        <v>10</v>
      </c>
      <c r="D1340">
        <v>3116550413.2133799</v>
      </c>
    </row>
    <row r="1341" spans="1:4" x14ac:dyDescent="0.2">
      <c r="A1341">
        <v>418473</v>
      </c>
      <c r="B1341" t="s">
        <v>0</v>
      </c>
      <c r="C1341" t="s">
        <v>10</v>
      </c>
      <c r="D1341">
        <v>4017723441.3358598</v>
      </c>
    </row>
    <row r="1342" spans="1:4" x14ac:dyDescent="0.2">
      <c r="A1342">
        <v>418473</v>
      </c>
      <c r="B1342" t="s">
        <v>8</v>
      </c>
      <c r="C1342" t="s">
        <v>10</v>
      </c>
      <c r="D1342">
        <v>12548132000</v>
      </c>
    </row>
    <row r="1343" spans="1:4" x14ac:dyDescent="0.2">
      <c r="A1343">
        <v>418473</v>
      </c>
      <c r="B1343" t="s">
        <v>7</v>
      </c>
      <c r="C1343" t="s">
        <v>11</v>
      </c>
      <c r="D1343">
        <v>138424405.61627799</v>
      </c>
    </row>
    <row r="1344" spans="1:4" x14ac:dyDescent="0.2">
      <c r="A1344">
        <v>418473</v>
      </c>
      <c r="B1344" t="s">
        <v>6</v>
      </c>
      <c r="C1344" t="s">
        <v>11</v>
      </c>
      <c r="D1344">
        <v>219214681.11462101</v>
      </c>
    </row>
    <row r="1345" spans="1:4" x14ac:dyDescent="0.2">
      <c r="A1345">
        <v>418473</v>
      </c>
      <c r="B1345" t="s">
        <v>5</v>
      </c>
      <c r="C1345" t="s">
        <v>11</v>
      </c>
      <c r="D1345">
        <v>293289747.92033899</v>
      </c>
    </row>
    <row r="1346" spans="1:4" x14ac:dyDescent="0.2">
      <c r="A1346">
        <v>418473</v>
      </c>
      <c r="B1346" t="s">
        <v>4</v>
      </c>
      <c r="C1346" t="s">
        <v>11</v>
      </c>
      <c r="D1346">
        <v>957126849.43805206</v>
      </c>
    </row>
    <row r="1347" spans="1:4" x14ac:dyDescent="0.2">
      <c r="A1347">
        <v>418473</v>
      </c>
      <c r="B1347" t="s">
        <v>3</v>
      </c>
      <c r="C1347" t="s">
        <v>11</v>
      </c>
      <c r="D1347">
        <v>1455662274.4675901</v>
      </c>
    </row>
    <row r="1348" spans="1:4" x14ac:dyDescent="0.2">
      <c r="A1348">
        <v>418473</v>
      </c>
      <c r="B1348" t="s">
        <v>2</v>
      </c>
      <c r="C1348" t="s">
        <v>11</v>
      </c>
      <c r="D1348">
        <v>2676878707.3696799</v>
      </c>
    </row>
    <row r="1349" spans="1:4" x14ac:dyDescent="0.2">
      <c r="A1349">
        <v>418473</v>
      </c>
      <c r="B1349" t="s">
        <v>1</v>
      </c>
      <c r="C1349" t="s">
        <v>11</v>
      </c>
      <c r="D1349">
        <v>3304641243.0141702</v>
      </c>
    </row>
    <row r="1350" spans="1:4" x14ac:dyDescent="0.2">
      <c r="A1350">
        <v>418473</v>
      </c>
      <c r="B1350" t="s">
        <v>0</v>
      </c>
      <c r="C1350" t="s">
        <v>11</v>
      </c>
      <c r="D1350">
        <v>4260202091.0592799</v>
      </c>
    </row>
    <row r="1351" spans="1:4" x14ac:dyDescent="0.2">
      <c r="A1351">
        <v>418473</v>
      </c>
      <c r="B1351" t="s">
        <v>8</v>
      </c>
      <c r="C1351" t="s">
        <v>11</v>
      </c>
      <c r="D1351">
        <v>13305440000</v>
      </c>
    </row>
    <row r="1352" spans="1:4" x14ac:dyDescent="0.2">
      <c r="A1352">
        <v>418473</v>
      </c>
      <c r="B1352" t="s">
        <v>7</v>
      </c>
      <c r="C1352" t="s">
        <v>32</v>
      </c>
      <c r="D1352">
        <v>143998308.36010399</v>
      </c>
    </row>
    <row r="1353" spans="1:4" x14ac:dyDescent="0.2">
      <c r="A1353">
        <v>418473</v>
      </c>
      <c r="B1353" t="s">
        <v>6</v>
      </c>
      <c r="C1353" t="s">
        <v>32</v>
      </c>
      <c r="D1353">
        <v>228041746.740165</v>
      </c>
    </row>
    <row r="1354" spans="1:4" x14ac:dyDescent="0.2">
      <c r="A1354">
        <v>418473</v>
      </c>
      <c r="B1354" t="s">
        <v>5</v>
      </c>
      <c r="C1354" t="s">
        <v>32</v>
      </c>
      <c r="D1354">
        <v>305099576.71021998</v>
      </c>
    </row>
    <row r="1355" spans="1:4" x14ac:dyDescent="0.2">
      <c r="A1355">
        <v>418473</v>
      </c>
      <c r="B1355" t="s">
        <v>4</v>
      </c>
      <c r="C1355" t="s">
        <v>32</v>
      </c>
      <c r="D1355">
        <v>995667249.51071894</v>
      </c>
    </row>
    <row r="1356" spans="1:4" x14ac:dyDescent="0.2">
      <c r="A1356">
        <v>418473</v>
      </c>
      <c r="B1356" t="s">
        <v>3</v>
      </c>
      <c r="C1356" t="s">
        <v>32</v>
      </c>
      <c r="D1356">
        <v>1514277082.3810899</v>
      </c>
    </row>
    <row r="1357" spans="1:4" x14ac:dyDescent="0.2">
      <c r="A1357">
        <v>418473</v>
      </c>
      <c r="B1357" t="s">
        <v>2</v>
      </c>
      <c r="C1357" t="s">
        <v>32</v>
      </c>
      <c r="D1357">
        <v>2784667948.0420098</v>
      </c>
    </row>
    <row r="1358" spans="1:4" x14ac:dyDescent="0.2">
      <c r="A1358">
        <v>418473</v>
      </c>
      <c r="B1358" t="s">
        <v>1</v>
      </c>
      <c r="C1358" t="s">
        <v>32</v>
      </c>
      <c r="D1358">
        <v>3437708448.9724798</v>
      </c>
    </row>
    <row r="1359" spans="1:4" x14ac:dyDescent="0.2">
      <c r="A1359">
        <v>418473</v>
      </c>
      <c r="B1359" t="s">
        <v>0</v>
      </c>
      <c r="C1359" t="s">
        <v>32</v>
      </c>
      <c r="D1359">
        <v>4431746639.2832003</v>
      </c>
    </row>
    <row r="1360" spans="1:4" x14ac:dyDescent="0.2">
      <c r="A1360">
        <v>418473</v>
      </c>
      <c r="B1360" t="s">
        <v>8</v>
      </c>
      <c r="C1360" t="s">
        <v>32</v>
      </c>
      <c r="D1360">
        <v>13841207000</v>
      </c>
    </row>
    <row r="1362" spans="1:4" x14ac:dyDescent="0.2">
      <c r="A1362" s="6" t="s">
        <v>12</v>
      </c>
      <c r="B1362" s="6" t="s">
        <v>39</v>
      </c>
      <c r="C1362" s="6" t="s">
        <v>40</v>
      </c>
      <c r="D1362" s="6" t="s">
        <v>14</v>
      </c>
    </row>
    <row r="1363" spans="1:4" x14ac:dyDescent="0.2">
      <c r="A1363">
        <v>418474</v>
      </c>
      <c r="B1363" t="s">
        <v>6</v>
      </c>
      <c r="C1363" t="s">
        <v>9</v>
      </c>
      <c r="D1363">
        <v>0</v>
      </c>
    </row>
    <row r="1364" spans="1:4" x14ac:dyDescent="0.2">
      <c r="A1364">
        <v>418474</v>
      </c>
      <c r="B1364" t="s">
        <v>0</v>
      </c>
      <c r="C1364" t="s">
        <v>9</v>
      </c>
      <c r="D1364">
        <v>0</v>
      </c>
    </row>
    <row r="1365" spans="1:4" x14ac:dyDescent="0.2">
      <c r="A1365">
        <v>418474</v>
      </c>
      <c r="B1365" t="s">
        <v>7</v>
      </c>
      <c r="C1365" t="s">
        <v>9</v>
      </c>
      <c r="D1365">
        <v>0</v>
      </c>
    </row>
    <row r="1366" spans="1:4" x14ac:dyDescent="0.2">
      <c r="A1366">
        <v>418474</v>
      </c>
      <c r="B1366" t="s">
        <v>2</v>
      </c>
      <c r="C1366" t="s">
        <v>9</v>
      </c>
      <c r="D1366">
        <v>0</v>
      </c>
    </row>
    <row r="1367" spans="1:4" x14ac:dyDescent="0.2">
      <c r="A1367">
        <v>418474</v>
      </c>
      <c r="B1367" t="s">
        <v>4</v>
      </c>
      <c r="C1367" t="s">
        <v>9</v>
      </c>
      <c r="D1367">
        <v>0</v>
      </c>
    </row>
    <row r="1368" spans="1:4" x14ac:dyDescent="0.2">
      <c r="A1368">
        <v>418474</v>
      </c>
      <c r="B1368" t="s">
        <v>5</v>
      </c>
      <c r="C1368" t="s">
        <v>9</v>
      </c>
      <c r="D1368">
        <v>0</v>
      </c>
    </row>
    <row r="1369" spans="1:4" x14ac:dyDescent="0.2">
      <c r="A1369">
        <v>418474</v>
      </c>
      <c r="B1369" t="s">
        <v>8</v>
      </c>
      <c r="C1369" t="s">
        <v>9</v>
      </c>
      <c r="D1369">
        <v>0</v>
      </c>
    </row>
    <row r="1370" spans="1:4" x14ac:dyDescent="0.2">
      <c r="A1370">
        <v>418474</v>
      </c>
      <c r="B1370" t="s">
        <v>1</v>
      </c>
      <c r="C1370" t="s">
        <v>9</v>
      </c>
      <c r="D1370">
        <v>0</v>
      </c>
    </row>
    <row r="1371" spans="1:4" x14ac:dyDescent="0.2">
      <c r="A1371">
        <v>418474</v>
      </c>
      <c r="B1371" t="s">
        <v>3</v>
      </c>
      <c r="C1371" t="s">
        <v>9</v>
      </c>
      <c r="D1371">
        <v>0</v>
      </c>
    </row>
    <row r="1372" spans="1:4" x14ac:dyDescent="0.2">
      <c r="A1372">
        <v>418474</v>
      </c>
      <c r="B1372" t="s">
        <v>6</v>
      </c>
      <c r="C1372" t="s">
        <v>10</v>
      </c>
      <c r="D1372">
        <v>0</v>
      </c>
    </row>
    <row r="1373" spans="1:4" x14ac:dyDescent="0.2">
      <c r="A1373">
        <v>418474</v>
      </c>
      <c r="B1373" t="s">
        <v>0</v>
      </c>
      <c r="C1373" t="s">
        <v>10</v>
      </c>
      <c r="D1373">
        <v>0</v>
      </c>
    </row>
    <row r="1374" spans="1:4" x14ac:dyDescent="0.2">
      <c r="A1374">
        <v>418474</v>
      </c>
      <c r="B1374" t="s">
        <v>7</v>
      </c>
      <c r="C1374" t="s">
        <v>10</v>
      </c>
      <c r="D1374">
        <v>0</v>
      </c>
    </row>
    <row r="1375" spans="1:4" x14ac:dyDescent="0.2">
      <c r="A1375">
        <v>418474</v>
      </c>
      <c r="B1375" t="s">
        <v>2</v>
      </c>
      <c r="C1375" t="s">
        <v>10</v>
      </c>
      <c r="D1375">
        <v>0</v>
      </c>
    </row>
    <row r="1376" spans="1:4" x14ac:dyDescent="0.2">
      <c r="A1376">
        <v>418474</v>
      </c>
      <c r="B1376" t="s">
        <v>4</v>
      </c>
      <c r="C1376" t="s">
        <v>10</v>
      </c>
      <c r="D1376">
        <v>0</v>
      </c>
    </row>
    <row r="1377" spans="1:4" x14ac:dyDescent="0.2">
      <c r="A1377">
        <v>418474</v>
      </c>
      <c r="B1377" t="s">
        <v>5</v>
      </c>
      <c r="C1377" t="s">
        <v>10</v>
      </c>
      <c r="D1377">
        <v>0</v>
      </c>
    </row>
    <row r="1378" spans="1:4" x14ac:dyDescent="0.2">
      <c r="A1378">
        <v>418474</v>
      </c>
      <c r="B1378" t="s">
        <v>8</v>
      </c>
      <c r="C1378" t="s">
        <v>10</v>
      </c>
      <c r="D1378">
        <v>0</v>
      </c>
    </row>
    <row r="1379" spans="1:4" x14ac:dyDescent="0.2">
      <c r="A1379">
        <v>418474</v>
      </c>
      <c r="B1379" t="s">
        <v>1</v>
      </c>
      <c r="C1379" t="s">
        <v>10</v>
      </c>
      <c r="D1379">
        <v>0</v>
      </c>
    </row>
    <row r="1380" spans="1:4" x14ac:dyDescent="0.2">
      <c r="A1380">
        <v>418474</v>
      </c>
      <c r="B1380" t="s">
        <v>3</v>
      </c>
      <c r="C1380" t="s">
        <v>10</v>
      </c>
      <c r="D1380">
        <v>0</v>
      </c>
    </row>
    <row r="1381" spans="1:4" x14ac:dyDescent="0.2">
      <c r="A1381">
        <v>418474</v>
      </c>
      <c r="B1381" t="s">
        <v>6</v>
      </c>
      <c r="C1381" t="s">
        <v>11</v>
      </c>
      <c r="D1381">
        <v>1102000</v>
      </c>
    </row>
    <row r="1382" spans="1:4" x14ac:dyDescent="0.2">
      <c r="A1382">
        <v>418474</v>
      </c>
      <c r="B1382" t="s">
        <v>7</v>
      </c>
      <c r="C1382" t="s">
        <v>11</v>
      </c>
      <c r="D1382">
        <v>1233000</v>
      </c>
    </row>
    <row r="1383" spans="1:4" x14ac:dyDescent="0.2">
      <c r="A1383">
        <v>418474</v>
      </c>
      <c r="B1383" t="s">
        <v>5</v>
      </c>
      <c r="C1383" t="s">
        <v>11</v>
      </c>
      <c r="D1383">
        <v>2470000</v>
      </c>
    </row>
    <row r="1384" spans="1:4" x14ac:dyDescent="0.2">
      <c r="A1384">
        <v>418474</v>
      </c>
      <c r="B1384" t="s">
        <v>4</v>
      </c>
      <c r="C1384" t="s">
        <v>11</v>
      </c>
      <c r="D1384">
        <v>5572000</v>
      </c>
    </row>
    <row r="1385" spans="1:4" x14ac:dyDescent="0.2">
      <c r="A1385">
        <v>418474</v>
      </c>
      <c r="B1385" t="s">
        <v>3</v>
      </c>
      <c r="C1385" t="s">
        <v>11</v>
      </c>
      <c r="D1385">
        <v>5816000</v>
      </c>
    </row>
    <row r="1386" spans="1:4" x14ac:dyDescent="0.2">
      <c r="A1386">
        <v>418474</v>
      </c>
      <c r="B1386" t="s">
        <v>2</v>
      </c>
      <c r="C1386" t="s">
        <v>11</v>
      </c>
      <c r="D1386">
        <v>13538000</v>
      </c>
    </row>
    <row r="1387" spans="1:4" x14ac:dyDescent="0.2">
      <c r="A1387">
        <v>418474</v>
      </c>
      <c r="B1387" t="s">
        <v>1</v>
      </c>
      <c r="C1387" t="s">
        <v>11</v>
      </c>
      <c r="D1387">
        <v>17169000</v>
      </c>
    </row>
    <row r="1388" spans="1:4" x14ac:dyDescent="0.2">
      <c r="A1388">
        <v>418474</v>
      </c>
      <c r="B1388" t="s">
        <v>0</v>
      </c>
      <c r="C1388" t="s">
        <v>11</v>
      </c>
      <c r="D1388">
        <v>22299000</v>
      </c>
    </row>
    <row r="1389" spans="1:4" x14ac:dyDescent="0.2">
      <c r="A1389">
        <v>418474</v>
      </c>
      <c r="B1389" t="s">
        <v>8</v>
      </c>
      <c r="C1389" t="s">
        <v>11</v>
      </c>
      <c r="D1389">
        <v>69199000</v>
      </c>
    </row>
    <row r="1390" spans="1:4" x14ac:dyDescent="0.2">
      <c r="A1390">
        <v>418474</v>
      </c>
      <c r="B1390" t="s">
        <v>3</v>
      </c>
      <c r="C1390" t="s">
        <v>32</v>
      </c>
      <c r="D1390">
        <v>0</v>
      </c>
    </row>
    <row r="1391" spans="1:4" x14ac:dyDescent="0.2">
      <c r="A1391">
        <v>418474</v>
      </c>
      <c r="B1391" t="s">
        <v>7</v>
      </c>
      <c r="C1391" t="s">
        <v>32</v>
      </c>
      <c r="D1391">
        <v>1890000</v>
      </c>
    </row>
    <row r="1392" spans="1:4" x14ac:dyDescent="0.2">
      <c r="A1392">
        <v>418474</v>
      </c>
      <c r="B1392" t="s">
        <v>6</v>
      </c>
      <c r="C1392" t="s">
        <v>32</v>
      </c>
      <c r="D1392">
        <v>2471000</v>
      </c>
    </row>
    <row r="1393" spans="1:4" x14ac:dyDescent="0.2">
      <c r="A1393">
        <v>418474</v>
      </c>
      <c r="B1393" t="s">
        <v>5</v>
      </c>
      <c r="C1393" t="s">
        <v>32</v>
      </c>
      <c r="D1393">
        <v>5540000</v>
      </c>
    </row>
    <row r="1394" spans="1:4" x14ac:dyDescent="0.2">
      <c r="A1394">
        <v>418474</v>
      </c>
      <c r="B1394" t="s">
        <v>4</v>
      </c>
      <c r="C1394" t="s">
        <v>32</v>
      </c>
      <c r="D1394">
        <v>12497000</v>
      </c>
    </row>
    <row r="1395" spans="1:4" x14ac:dyDescent="0.2">
      <c r="A1395">
        <v>418474</v>
      </c>
      <c r="B1395" t="s">
        <v>2</v>
      </c>
      <c r="C1395" t="s">
        <v>32</v>
      </c>
      <c r="D1395">
        <v>30363000</v>
      </c>
    </row>
    <row r="1396" spans="1:4" x14ac:dyDescent="0.2">
      <c r="A1396">
        <v>418474</v>
      </c>
      <c r="B1396" t="s">
        <v>1</v>
      </c>
      <c r="C1396" t="s">
        <v>32</v>
      </c>
      <c r="D1396">
        <v>36240000</v>
      </c>
    </row>
    <row r="1397" spans="1:4" x14ac:dyDescent="0.2">
      <c r="A1397">
        <v>418474</v>
      </c>
      <c r="B1397" t="s">
        <v>0</v>
      </c>
      <c r="C1397" t="s">
        <v>32</v>
      </c>
      <c r="D1397">
        <v>50012000</v>
      </c>
    </row>
    <row r="1398" spans="1:4" x14ac:dyDescent="0.2">
      <c r="A1398">
        <v>418474</v>
      </c>
      <c r="B1398" t="s">
        <v>8</v>
      </c>
      <c r="C1398" t="s">
        <v>32</v>
      </c>
      <c r="D1398">
        <v>139013000</v>
      </c>
    </row>
    <row r="1400" spans="1:4" x14ac:dyDescent="0.2">
      <c r="A1400" s="6" t="s">
        <v>12</v>
      </c>
      <c r="B1400" s="6" t="s">
        <v>39</v>
      </c>
      <c r="C1400" s="6" t="s">
        <v>40</v>
      </c>
      <c r="D1400" s="6" t="s">
        <v>14</v>
      </c>
    </row>
    <row r="1401" spans="1:4" x14ac:dyDescent="0.2">
      <c r="A1401">
        <v>418475</v>
      </c>
      <c r="B1401" t="s">
        <v>6</v>
      </c>
      <c r="C1401" t="s">
        <v>9</v>
      </c>
      <c r="D1401">
        <v>0</v>
      </c>
    </row>
    <row r="1402" spans="1:4" x14ac:dyDescent="0.2">
      <c r="A1402">
        <v>418475</v>
      </c>
      <c r="B1402" t="s">
        <v>0</v>
      </c>
      <c r="C1402" t="s">
        <v>9</v>
      </c>
      <c r="D1402">
        <v>0</v>
      </c>
    </row>
    <row r="1403" spans="1:4" x14ac:dyDescent="0.2">
      <c r="A1403">
        <v>418475</v>
      </c>
      <c r="B1403" t="s">
        <v>7</v>
      </c>
      <c r="C1403" t="s">
        <v>9</v>
      </c>
      <c r="D1403">
        <v>0</v>
      </c>
    </row>
    <row r="1404" spans="1:4" x14ac:dyDescent="0.2">
      <c r="A1404">
        <v>418475</v>
      </c>
      <c r="B1404" t="s">
        <v>2</v>
      </c>
      <c r="C1404" t="s">
        <v>9</v>
      </c>
      <c r="D1404">
        <v>0</v>
      </c>
    </row>
    <row r="1405" spans="1:4" x14ac:dyDescent="0.2">
      <c r="A1405">
        <v>418475</v>
      </c>
      <c r="B1405" t="s">
        <v>4</v>
      </c>
      <c r="C1405" t="s">
        <v>9</v>
      </c>
      <c r="D1405">
        <v>0</v>
      </c>
    </row>
    <row r="1406" spans="1:4" x14ac:dyDescent="0.2">
      <c r="A1406">
        <v>418475</v>
      </c>
      <c r="B1406" t="s">
        <v>5</v>
      </c>
      <c r="C1406" t="s">
        <v>9</v>
      </c>
      <c r="D1406">
        <v>0</v>
      </c>
    </row>
    <row r="1407" spans="1:4" x14ac:dyDescent="0.2">
      <c r="A1407">
        <v>418475</v>
      </c>
      <c r="B1407" t="s">
        <v>8</v>
      </c>
      <c r="C1407" t="s">
        <v>9</v>
      </c>
      <c r="D1407">
        <v>0</v>
      </c>
    </row>
    <row r="1408" spans="1:4" x14ac:dyDescent="0.2">
      <c r="A1408">
        <v>418475</v>
      </c>
      <c r="B1408" t="s">
        <v>1</v>
      </c>
      <c r="C1408" t="s">
        <v>9</v>
      </c>
      <c r="D1408">
        <v>0</v>
      </c>
    </row>
    <row r="1409" spans="1:4" x14ac:dyDescent="0.2">
      <c r="A1409">
        <v>418475</v>
      </c>
      <c r="B1409" t="s">
        <v>3</v>
      </c>
      <c r="C1409" t="s">
        <v>9</v>
      </c>
      <c r="D1409">
        <v>0</v>
      </c>
    </row>
    <row r="1410" spans="1:4" x14ac:dyDescent="0.2">
      <c r="A1410">
        <v>418475</v>
      </c>
      <c r="B1410" t="s">
        <v>6</v>
      </c>
      <c r="C1410" t="s">
        <v>10</v>
      </c>
      <c r="D1410">
        <v>0</v>
      </c>
    </row>
    <row r="1411" spans="1:4" x14ac:dyDescent="0.2">
      <c r="A1411">
        <v>418475</v>
      </c>
      <c r="B1411" t="s">
        <v>0</v>
      </c>
      <c r="C1411" t="s">
        <v>10</v>
      </c>
      <c r="D1411">
        <v>0</v>
      </c>
    </row>
    <row r="1412" spans="1:4" x14ac:dyDescent="0.2">
      <c r="A1412">
        <v>418475</v>
      </c>
      <c r="B1412" t="s">
        <v>7</v>
      </c>
      <c r="C1412" t="s">
        <v>10</v>
      </c>
      <c r="D1412">
        <v>0</v>
      </c>
    </row>
    <row r="1413" spans="1:4" x14ac:dyDescent="0.2">
      <c r="A1413">
        <v>418475</v>
      </c>
      <c r="B1413" t="s">
        <v>2</v>
      </c>
      <c r="C1413" t="s">
        <v>10</v>
      </c>
      <c r="D1413">
        <v>0</v>
      </c>
    </row>
    <row r="1414" spans="1:4" x14ac:dyDescent="0.2">
      <c r="A1414">
        <v>418475</v>
      </c>
      <c r="B1414" t="s">
        <v>4</v>
      </c>
      <c r="C1414" t="s">
        <v>10</v>
      </c>
      <c r="D1414">
        <v>0</v>
      </c>
    </row>
    <row r="1415" spans="1:4" x14ac:dyDescent="0.2">
      <c r="A1415">
        <v>418475</v>
      </c>
      <c r="B1415" t="s">
        <v>5</v>
      </c>
      <c r="C1415" t="s">
        <v>10</v>
      </c>
      <c r="D1415">
        <v>0</v>
      </c>
    </row>
    <row r="1416" spans="1:4" x14ac:dyDescent="0.2">
      <c r="A1416">
        <v>418475</v>
      </c>
      <c r="B1416" t="s">
        <v>8</v>
      </c>
      <c r="C1416" t="s">
        <v>10</v>
      </c>
      <c r="D1416">
        <v>0</v>
      </c>
    </row>
    <row r="1417" spans="1:4" x14ac:dyDescent="0.2">
      <c r="A1417">
        <v>418475</v>
      </c>
      <c r="B1417" t="s">
        <v>1</v>
      </c>
      <c r="C1417" t="s">
        <v>10</v>
      </c>
      <c r="D1417">
        <v>0</v>
      </c>
    </row>
    <row r="1418" spans="1:4" x14ac:dyDescent="0.2">
      <c r="A1418">
        <v>418475</v>
      </c>
      <c r="B1418" t="s">
        <v>3</v>
      </c>
      <c r="C1418" t="s">
        <v>10</v>
      </c>
      <c r="D1418">
        <v>0</v>
      </c>
    </row>
    <row r="1419" spans="1:4" x14ac:dyDescent="0.2">
      <c r="A1419">
        <v>418475</v>
      </c>
      <c r="B1419" t="s">
        <v>6</v>
      </c>
      <c r="C1419" t="s">
        <v>11</v>
      </c>
      <c r="D1419">
        <v>0</v>
      </c>
    </row>
    <row r="1420" spans="1:4" x14ac:dyDescent="0.2">
      <c r="A1420">
        <v>418475</v>
      </c>
      <c r="B1420" t="s">
        <v>0</v>
      </c>
      <c r="C1420" t="s">
        <v>11</v>
      </c>
      <c r="D1420">
        <v>0</v>
      </c>
    </row>
    <row r="1421" spans="1:4" x14ac:dyDescent="0.2">
      <c r="A1421">
        <v>418475</v>
      </c>
      <c r="B1421" t="s">
        <v>7</v>
      </c>
      <c r="C1421" t="s">
        <v>11</v>
      </c>
      <c r="D1421">
        <v>0</v>
      </c>
    </row>
    <row r="1422" spans="1:4" x14ac:dyDescent="0.2">
      <c r="A1422">
        <v>418475</v>
      </c>
      <c r="B1422" t="s">
        <v>2</v>
      </c>
      <c r="C1422" t="s">
        <v>11</v>
      </c>
      <c r="D1422">
        <v>0</v>
      </c>
    </row>
    <row r="1423" spans="1:4" x14ac:dyDescent="0.2">
      <c r="A1423">
        <v>418475</v>
      </c>
      <c r="B1423" t="s">
        <v>4</v>
      </c>
      <c r="C1423" t="s">
        <v>11</v>
      </c>
      <c r="D1423">
        <v>0</v>
      </c>
    </row>
    <row r="1424" spans="1:4" x14ac:dyDescent="0.2">
      <c r="A1424">
        <v>418475</v>
      </c>
      <c r="B1424" t="s">
        <v>5</v>
      </c>
      <c r="C1424" t="s">
        <v>11</v>
      </c>
      <c r="D1424">
        <v>0</v>
      </c>
    </row>
    <row r="1425" spans="1:4" x14ac:dyDescent="0.2">
      <c r="A1425">
        <v>418475</v>
      </c>
      <c r="B1425" t="s">
        <v>3</v>
      </c>
      <c r="C1425" t="s">
        <v>11</v>
      </c>
      <c r="D1425">
        <v>0</v>
      </c>
    </row>
    <row r="1426" spans="1:4" x14ac:dyDescent="0.2">
      <c r="A1426">
        <v>418475</v>
      </c>
      <c r="B1426" t="s">
        <v>8</v>
      </c>
      <c r="C1426" t="s">
        <v>11</v>
      </c>
      <c r="D1426">
        <v>106000000</v>
      </c>
    </row>
    <row r="1427" spans="1:4" x14ac:dyDescent="0.2">
      <c r="A1427">
        <v>418475</v>
      </c>
      <c r="B1427" t="s">
        <v>1</v>
      </c>
      <c r="C1427" t="s">
        <v>11</v>
      </c>
      <c r="D1427">
        <v>106000000</v>
      </c>
    </row>
    <row r="1428" spans="1:4" x14ac:dyDescent="0.2">
      <c r="A1428">
        <v>418475</v>
      </c>
      <c r="B1428" t="s">
        <v>6</v>
      </c>
      <c r="C1428" t="s">
        <v>32</v>
      </c>
      <c r="D1428">
        <v>0</v>
      </c>
    </row>
    <row r="1429" spans="1:4" x14ac:dyDescent="0.2">
      <c r="A1429">
        <v>418475</v>
      </c>
      <c r="B1429" t="s">
        <v>0</v>
      </c>
      <c r="C1429" t="s">
        <v>32</v>
      </c>
      <c r="D1429">
        <v>0</v>
      </c>
    </row>
    <row r="1430" spans="1:4" x14ac:dyDescent="0.2">
      <c r="A1430">
        <v>418475</v>
      </c>
      <c r="B1430" t="s">
        <v>7</v>
      </c>
      <c r="C1430" t="s">
        <v>32</v>
      </c>
      <c r="D1430">
        <v>0</v>
      </c>
    </row>
    <row r="1431" spans="1:4" x14ac:dyDescent="0.2">
      <c r="A1431">
        <v>418475</v>
      </c>
      <c r="B1431" t="s">
        <v>2</v>
      </c>
      <c r="C1431" t="s">
        <v>32</v>
      </c>
      <c r="D1431">
        <v>0</v>
      </c>
    </row>
    <row r="1432" spans="1:4" x14ac:dyDescent="0.2">
      <c r="A1432">
        <v>418475</v>
      </c>
      <c r="B1432" t="s">
        <v>4</v>
      </c>
      <c r="C1432" t="s">
        <v>32</v>
      </c>
      <c r="D1432">
        <v>0</v>
      </c>
    </row>
    <row r="1433" spans="1:4" x14ac:dyDescent="0.2">
      <c r="A1433">
        <v>418475</v>
      </c>
      <c r="B1433" t="s">
        <v>5</v>
      </c>
      <c r="C1433" t="s">
        <v>32</v>
      </c>
      <c r="D1433">
        <v>0</v>
      </c>
    </row>
    <row r="1434" spans="1:4" x14ac:dyDescent="0.2">
      <c r="A1434">
        <v>418475</v>
      </c>
      <c r="B1434" t="s">
        <v>8</v>
      </c>
      <c r="C1434" t="s">
        <v>32</v>
      </c>
      <c r="D1434">
        <v>0</v>
      </c>
    </row>
    <row r="1435" spans="1:4" x14ac:dyDescent="0.2">
      <c r="A1435">
        <v>418475</v>
      </c>
      <c r="B1435" t="s">
        <v>1</v>
      </c>
      <c r="C1435" t="s">
        <v>32</v>
      </c>
      <c r="D1435">
        <v>0</v>
      </c>
    </row>
    <row r="1436" spans="1:4" x14ac:dyDescent="0.2">
      <c r="A1436">
        <v>418475</v>
      </c>
      <c r="B1436" t="s">
        <v>3</v>
      </c>
      <c r="C1436" t="s">
        <v>32</v>
      </c>
      <c r="D1436">
        <v>0</v>
      </c>
    </row>
    <row r="1438" spans="1:4" x14ac:dyDescent="0.2">
      <c r="A1438" s="6" t="s">
        <v>12</v>
      </c>
      <c r="B1438" s="6" t="s">
        <v>39</v>
      </c>
      <c r="C1438" s="6" t="s">
        <v>40</v>
      </c>
      <c r="D1438" s="6" t="s">
        <v>14</v>
      </c>
    </row>
    <row r="1439" spans="1:4" x14ac:dyDescent="0.2">
      <c r="A1439">
        <v>418476</v>
      </c>
      <c r="B1439" t="s">
        <v>6</v>
      </c>
      <c r="C1439" t="s">
        <v>9</v>
      </c>
      <c r="D1439">
        <v>0</v>
      </c>
    </row>
    <row r="1440" spans="1:4" x14ac:dyDescent="0.2">
      <c r="A1440">
        <v>418476</v>
      </c>
      <c r="B1440" t="s">
        <v>0</v>
      </c>
      <c r="C1440" t="s">
        <v>9</v>
      </c>
      <c r="D1440">
        <v>0</v>
      </c>
    </row>
    <row r="1441" spans="1:4" x14ac:dyDescent="0.2">
      <c r="A1441">
        <v>418476</v>
      </c>
      <c r="B1441" t="s">
        <v>7</v>
      </c>
      <c r="C1441" t="s">
        <v>9</v>
      </c>
      <c r="D1441">
        <v>0</v>
      </c>
    </row>
    <row r="1442" spans="1:4" x14ac:dyDescent="0.2">
      <c r="A1442">
        <v>418476</v>
      </c>
      <c r="B1442" t="s">
        <v>2</v>
      </c>
      <c r="C1442" t="s">
        <v>9</v>
      </c>
      <c r="D1442">
        <v>0</v>
      </c>
    </row>
    <row r="1443" spans="1:4" x14ac:dyDescent="0.2">
      <c r="A1443">
        <v>418476</v>
      </c>
      <c r="B1443" t="s">
        <v>4</v>
      </c>
      <c r="C1443" t="s">
        <v>9</v>
      </c>
      <c r="D1443">
        <v>0</v>
      </c>
    </row>
    <row r="1444" spans="1:4" x14ac:dyDescent="0.2">
      <c r="A1444">
        <v>418476</v>
      </c>
      <c r="B1444" t="s">
        <v>5</v>
      </c>
      <c r="C1444" t="s">
        <v>9</v>
      </c>
      <c r="D1444">
        <v>0</v>
      </c>
    </row>
    <row r="1445" spans="1:4" x14ac:dyDescent="0.2">
      <c r="A1445">
        <v>418476</v>
      </c>
      <c r="B1445" t="s">
        <v>8</v>
      </c>
      <c r="C1445" t="s">
        <v>9</v>
      </c>
      <c r="D1445">
        <v>0</v>
      </c>
    </row>
    <row r="1446" spans="1:4" x14ac:dyDescent="0.2">
      <c r="A1446">
        <v>418476</v>
      </c>
      <c r="B1446" t="s">
        <v>1</v>
      </c>
      <c r="C1446" t="s">
        <v>9</v>
      </c>
      <c r="D1446">
        <v>0</v>
      </c>
    </row>
    <row r="1447" spans="1:4" x14ac:dyDescent="0.2">
      <c r="A1447">
        <v>418476</v>
      </c>
      <c r="B1447" t="s">
        <v>3</v>
      </c>
      <c r="C1447" t="s">
        <v>9</v>
      </c>
      <c r="D1447">
        <v>0</v>
      </c>
    </row>
    <row r="1448" spans="1:4" x14ac:dyDescent="0.2">
      <c r="A1448">
        <v>418476</v>
      </c>
      <c r="B1448" t="s">
        <v>6</v>
      </c>
      <c r="C1448" t="s">
        <v>10</v>
      </c>
      <c r="D1448">
        <v>0</v>
      </c>
    </row>
    <row r="1449" spans="1:4" x14ac:dyDescent="0.2">
      <c r="A1449">
        <v>418476</v>
      </c>
      <c r="B1449" t="s">
        <v>0</v>
      </c>
      <c r="C1449" t="s">
        <v>10</v>
      </c>
      <c r="D1449">
        <v>0</v>
      </c>
    </row>
    <row r="1450" spans="1:4" x14ac:dyDescent="0.2">
      <c r="A1450">
        <v>418476</v>
      </c>
      <c r="B1450" t="s">
        <v>7</v>
      </c>
      <c r="C1450" t="s">
        <v>10</v>
      </c>
      <c r="D1450">
        <v>0</v>
      </c>
    </row>
    <row r="1451" spans="1:4" x14ac:dyDescent="0.2">
      <c r="A1451">
        <v>418476</v>
      </c>
      <c r="B1451" t="s">
        <v>2</v>
      </c>
      <c r="C1451" t="s">
        <v>10</v>
      </c>
      <c r="D1451">
        <v>0</v>
      </c>
    </row>
    <row r="1452" spans="1:4" x14ac:dyDescent="0.2">
      <c r="A1452">
        <v>418476</v>
      </c>
      <c r="B1452" t="s">
        <v>4</v>
      </c>
      <c r="C1452" t="s">
        <v>10</v>
      </c>
      <c r="D1452">
        <v>0</v>
      </c>
    </row>
    <row r="1453" spans="1:4" x14ac:dyDescent="0.2">
      <c r="A1453">
        <v>418476</v>
      </c>
      <c r="B1453" t="s">
        <v>5</v>
      </c>
      <c r="C1453" t="s">
        <v>10</v>
      </c>
      <c r="D1453">
        <v>0</v>
      </c>
    </row>
    <row r="1454" spans="1:4" x14ac:dyDescent="0.2">
      <c r="A1454">
        <v>418476</v>
      </c>
      <c r="B1454" t="s">
        <v>8</v>
      </c>
      <c r="C1454" t="s">
        <v>10</v>
      </c>
      <c r="D1454">
        <v>0</v>
      </c>
    </row>
    <row r="1455" spans="1:4" x14ac:dyDescent="0.2">
      <c r="A1455">
        <v>418476</v>
      </c>
      <c r="B1455" t="s">
        <v>1</v>
      </c>
      <c r="C1455" t="s">
        <v>10</v>
      </c>
      <c r="D1455">
        <v>0</v>
      </c>
    </row>
    <row r="1456" spans="1:4" x14ac:dyDescent="0.2">
      <c r="A1456">
        <v>418476</v>
      </c>
      <c r="B1456" t="s">
        <v>3</v>
      </c>
      <c r="C1456" t="s">
        <v>10</v>
      </c>
      <c r="D1456">
        <v>0</v>
      </c>
    </row>
    <row r="1457" spans="1:4" x14ac:dyDescent="0.2">
      <c r="A1457">
        <v>418476</v>
      </c>
      <c r="B1457" t="s">
        <v>6</v>
      </c>
      <c r="C1457" t="s">
        <v>11</v>
      </c>
      <c r="D1457">
        <v>0</v>
      </c>
    </row>
    <row r="1458" spans="1:4" x14ac:dyDescent="0.2">
      <c r="A1458">
        <v>418476</v>
      </c>
      <c r="B1458" t="s">
        <v>0</v>
      </c>
      <c r="C1458" t="s">
        <v>11</v>
      </c>
      <c r="D1458">
        <v>0</v>
      </c>
    </row>
    <row r="1459" spans="1:4" x14ac:dyDescent="0.2">
      <c r="A1459">
        <v>418476</v>
      </c>
      <c r="B1459" t="s">
        <v>7</v>
      </c>
      <c r="C1459" t="s">
        <v>11</v>
      </c>
      <c r="D1459">
        <v>0</v>
      </c>
    </row>
    <row r="1460" spans="1:4" x14ac:dyDescent="0.2">
      <c r="A1460">
        <v>418476</v>
      </c>
      <c r="B1460" t="s">
        <v>2</v>
      </c>
      <c r="C1460" t="s">
        <v>11</v>
      </c>
      <c r="D1460">
        <v>0</v>
      </c>
    </row>
    <row r="1461" spans="1:4" x14ac:dyDescent="0.2">
      <c r="A1461">
        <v>418476</v>
      </c>
      <c r="B1461" t="s">
        <v>4</v>
      </c>
      <c r="C1461" t="s">
        <v>11</v>
      </c>
      <c r="D1461">
        <v>0</v>
      </c>
    </row>
    <row r="1462" spans="1:4" x14ac:dyDescent="0.2">
      <c r="A1462">
        <v>418476</v>
      </c>
      <c r="B1462" t="s">
        <v>5</v>
      </c>
      <c r="C1462" t="s">
        <v>11</v>
      </c>
      <c r="D1462">
        <v>0</v>
      </c>
    </row>
    <row r="1463" spans="1:4" x14ac:dyDescent="0.2">
      <c r="A1463">
        <v>418476</v>
      </c>
      <c r="B1463" t="s">
        <v>8</v>
      </c>
      <c r="C1463" t="s">
        <v>11</v>
      </c>
      <c r="D1463">
        <v>0</v>
      </c>
    </row>
    <row r="1464" spans="1:4" x14ac:dyDescent="0.2">
      <c r="A1464">
        <v>418476</v>
      </c>
      <c r="B1464" t="s">
        <v>1</v>
      </c>
      <c r="C1464" t="s">
        <v>11</v>
      </c>
      <c r="D1464">
        <v>0</v>
      </c>
    </row>
    <row r="1465" spans="1:4" x14ac:dyDescent="0.2">
      <c r="A1465">
        <v>418476</v>
      </c>
      <c r="B1465" t="s">
        <v>3</v>
      </c>
      <c r="C1465" t="s">
        <v>11</v>
      </c>
      <c r="D1465">
        <v>0</v>
      </c>
    </row>
    <row r="1466" spans="1:4" x14ac:dyDescent="0.2">
      <c r="A1466">
        <v>418476</v>
      </c>
      <c r="B1466" t="s">
        <v>7</v>
      </c>
      <c r="C1466" t="s">
        <v>32</v>
      </c>
      <c r="D1466">
        <v>183000</v>
      </c>
    </row>
    <row r="1467" spans="1:4" x14ac:dyDescent="0.2">
      <c r="A1467">
        <v>418476</v>
      </c>
      <c r="B1467" t="s">
        <v>6</v>
      </c>
      <c r="C1467" t="s">
        <v>32</v>
      </c>
      <c r="D1467">
        <v>4373000</v>
      </c>
    </row>
    <row r="1468" spans="1:4" x14ac:dyDescent="0.2">
      <c r="A1468">
        <v>418476</v>
      </c>
      <c r="B1468" t="s">
        <v>5</v>
      </c>
      <c r="C1468" t="s">
        <v>32</v>
      </c>
      <c r="D1468">
        <v>5168000</v>
      </c>
    </row>
    <row r="1469" spans="1:4" x14ac:dyDescent="0.2">
      <c r="A1469">
        <v>418476</v>
      </c>
      <c r="B1469" t="s">
        <v>4</v>
      </c>
      <c r="C1469" t="s">
        <v>32</v>
      </c>
      <c r="D1469">
        <v>17147000</v>
      </c>
    </row>
    <row r="1470" spans="1:4" x14ac:dyDescent="0.2">
      <c r="A1470">
        <v>418476</v>
      </c>
      <c r="B1470" t="s">
        <v>3</v>
      </c>
      <c r="C1470" t="s">
        <v>32</v>
      </c>
      <c r="D1470">
        <v>17814000</v>
      </c>
    </row>
    <row r="1471" spans="1:4" x14ac:dyDescent="0.2">
      <c r="A1471">
        <v>418476</v>
      </c>
      <c r="B1471" t="s">
        <v>2</v>
      </c>
      <c r="C1471" t="s">
        <v>32</v>
      </c>
      <c r="D1471">
        <v>41462000</v>
      </c>
    </row>
    <row r="1472" spans="1:4" x14ac:dyDescent="0.2">
      <c r="A1472">
        <v>418476</v>
      </c>
      <c r="B1472" t="s">
        <v>1</v>
      </c>
      <c r="C1472" t="s">
        <v>32</v>
      </c>
      <c r="D1472">
        <v>43178000</v>
      </c>
    </row>
    <row r="1473" spans="1:4" x14ac:dyDescent="0.2">
      <c r="A1473">
        <v>418476</v>
      </c>
      <c r="B1473" t="s">
        <v>0</v>
      </c>
      <c r="C1473" t="s">
        <v>32</v>
      </c>
      <c r="D1473">
        <v>44544000</v>
      </c>
    </row>
    <row r="1474" spans="1:4" x14ac:dyDescent="0.2">
      <c r="A1474">
        <v>418476</v>
      </c>
      <c r="B1474" t="s">
        <v>8</v>
      </c>
      <c r="C1474" t="s">
        <v>32</v>
      </c>
      <c r="D1474">
        <v>173869000</v>
      </c>
    </row>
    <row r="1476" spans="1:4" x14ac:dyDescent="0.2">
      <c r="A1476" s="6" t="s">
        <v>12</v>
      </c>
      <c r="B1476" s="6" t="s">
        <v>39</v>
      </c>
      <c r="C1476" s="6" t="s">
        <v>40</v>
      </c>
      <c r="D1476" s="6" t="s">
        <v>14</v>
      </c>
    </row>
    <row r="1477" spans="1:4" x14ac:dyDescent="0.2">
      <c r="A1477">
        <v>418477</v>
      </c>
      <c r="B1477" t="s">
        <v>6</v>
      </c>
      <c r="C1477" t="s">
        <v>9</v>
      </c>
      <c r="D1477">
        <v>0</v>
      </c>
    </row>
    <row r="1478" spans="1:4" x14ac:dyDescent="0.2">
      <c r="A1478">
        <v>418477</v>
      </c>
      <c r="B1478" t="s">
        <v>0</v>
      </c>
      <c r="C1478" t="s">
        <v>9</v>
      </c>
      <c r="D1478">
        <v>0</v>
      </c>
    </row>
    <row r="1479" spans="1:4" x14ac:dyDescent="0.2">
      <c r="A1479">
        <v>418477</v>
      </c>
      <c r="B1479" t="s">
        <v>7</v>
      </c>
      <c r="C1479" t="s">
        <v>9</v>
      </c>
      <c r="D1479">
        <v>0</v>
      </c>
    </row>
    <row r="1480" spans="1:4" x14ac:dyDescent="0.2">
      <c r="A1480">
        <v>418477</v>
      </c>
      <c r="B1480" t="s">
        <v>2</v>
      </c>
      <c r="C1480" t="s">
        <v>9</v>
      </c>
      <c r="D1480">
        <v>0</v>
      </c>
    </row>
    <row r="1481" spans="1:4" x14ac:dyDescent="0.2">
      <c r="A1481">
        <v>418477</v>
      </c>
      <c r="B1481" t="s">
        <v>4</v>
      </c>
      <c r="C1481" t="s">
        <v>9</v>
      </c>
      <c r="D1481">
        <v>0</v>
      </c>
    </row>
    <row r="1482" spans="1:4" x14ac:dyDescent="0.2">
      <c r="A1482">
        <v>418477</v>
      </c>
      <c r="B1482" t="s">
        <v>5</v>
      </c>
      <c r="C1482" t="s">
        <v>9</v>
      </c>
      <c r="D1482">
        <v>0</v>
      </c>
    </row>
    <row r="1483" spans="1:4" x14ac:dyDescent="0.2">
      <c r="A1483">
        <v>418477</v>
      </c>
      <c r="B1483" t="s">
        <v>8</v>
      </c>
      <c r="C1483" t="s">
        <v>9</v>
      </c>
      <c r="D1483">
        <v>0</v>
      </c>
    </row>
    <row r="1484" spans="1:4" x14ac:dyDescent="0.2">
      <c r="A1484">
        <v>418477</v>
      </c>
      <c r="B1484" t="s">
        <v>1</v>
      </c>
      <c r="C1484" t="s">
        <v>9</v>
      </c>
      <c r="D1484">
        <v>0</v>
      </c>
    </row>
    <row r="1485" spans="1:4" x14ac:dyDescent="0.2">
      <c r="A1485">
        <v>418477</v>
      </c>
      <c r="B1485" t="s">
        <v>3</v>
      </c>
      <c r="C1485" t="s">
        <v>9</v>
      </c>
      <c r="D1485">
        <v>0</v>
      </c>
    </row>
    <row r="1486" spans="1:4" x14ac:dyDescent="0.2">
      <c r="A1486">
        <v>418477</v>
      </c>
      <c r="B1486" t="s">
        <v>6</v>
      </c>
      <c r="C1486" t="s">
        <v>10</v>
      </c>
      <c r="D1486">
        <v>0</v>
      </c>
    </row>
    <row r="1487" spans="1:4" x14ac:dyDescent="0.2">
      <c r="A1487">
        <v>418477</v>
      </c>
      <c r="B1487" t="s">
        <v>0</v>
      </c>
      <c r="C1487" t="s">
        <v>10</v>
      </c>
      <c r="D1487">
        <v>0</v>
      </c>
    </row>
    <row r="1488" spans="1:4" x14ac:dyDescent="0.2">
      <c r="A1488">
        <v>418477</v>
      </c>
      <c r="B1488" t="s">
        <v>7</v>
      </c>
      <c r="C1488" t="s">
        <v>10</v>
      </c>
      <c r="D1488">
        <v>0</v>
      </c>
    </row>
    <row r="1489" spans="1:4" x14ac:dyDescent="0.2">
      <c r="A1489">
        <v>418477</v>
      </c>
      <c r="B1489" t="s">
        <v>2</v>
      </c>
      <c r="C1489" t="s">
        <v>10</v>
      </c>
      <c r="D1489">
        <v>0</v>
      </c>
    </row>
    <row r="1490" spans="1:4" x14ac:dyDescent="0.2">
      <c r="A1490">
        <v>418477</v>
      </c>
      <c r="B1490" t="s">
        <v>4</v>
      </c>
      <c r="C1490" t="s">
        <v>10</v>
      </c>
      <c r="D1490">
        <v>0</v>
      </c>
    </row>
    <row r="1491" spans="1:4" x14ac:dyDescent="0.2">
      <c r="A1491">
        <v>418477</v>
      </c>
      <c r="B1491" t="s">
        <v>5</v>
      </c>
      <c r="C1491" t="s">
        <v>10</v>
      </c>
      <c r="D1491">
        <v>0</v>
      </c>
    </row>
    <row r="1492" spans="1:4" x14ac:dyDescent="0.2">
      <c r="A1492">
        <v>418477</v>
      </c>
      <c r="B1492" t="s">
        <v>8</v>
      </c>
      <c r="C1492" t="s">
        <v>10</v>
      </c>
      <c r="D1492">
        <v>0</v>
      </c>
    </row>
    <row r="1493" spans="1:4" x14ac:dyDescent="0.2">
      <c r="A1493">
        <v>418477</v>
      </c>
      <c r="B1493" t="s">
        <v>1</v>
      </c>
      <c r="C1493" t="s">
        <v>10</v>
      </c>
      <c r="D1493">
        <v>0</v>
      </c>
    </row>
    <row r="1494" spans="1:4" x14ac:dyDescent="0.2">
      <c r="A1494">
        <v>418477</v>
      </c>
      <c r="B1494" t="s">
        <v>3</v>
      </c>
      <c r="C1494" t="s">
        <v>10</v>
      </c>
      <c r="D1494">
        <v>0</v>
      </c>
    </row>
    <row r="1495" spans="1:4" x14ac:dyDescent="0.2">
      <c r="A1495">
        <v>418477</v>
      </c>
      <c r="B1495" t="s">
        <v>6</v>
      </c>
      <c r="C1495" t="s">
        <v>11</v>
      </c>
      <c r="D1495">
        <v>0</v>
      </c>
    </row>
    <row r="1496" spans="1:4" x14ac:dyDescent="0.2">
      <c r="A1496">
        <v>418477</v>
      </c>
      <c r="B1496" t="s">
        <v>0</v>
      </c>
      <c r="C1496" t="s">
        <v>11</v>
      </c>
      <c r="D1496">
        <v>0</v>
      </c>
    </row>
    <row r="1497" spans="1:4" x14ac:dyDescent="0.2">
      <c r="A1497">
        <v>418477</v>
      </c>
      <c r="B1497" t="s">
        <v>7</v>
      </c>
      <c r="C1497" t="s">
        <v>11</v>
      </c>
      <c r="D1497">
        <v>0</v>
      </c>
    </row>
    <row r="1498" spans="1:4" x14ac:dyDescent="0.2">
      <c r="A1498">
        <v>418477</v>
      </c>
      <c r="B1498" t="s">
        <v>2</v>
      </c>
      <c r="C1498" t="s">
        <v>11</v>
      </c>
      <c r="D1498">
        <v>0</v>
      </c>
    </row>
    <row r="1499" spans="1:4" x14ac:dyDescent="0.2">
      <c r="A1499">
        <v>418477</v>
      </c>
      <c r="B1499" t="s">
        <v>4</v>
      </c>
      <c r="C1499" t="s">
        <v>11</v>
      </c>
      <c r="D1499">
        <v>0</v>
      </c>
    </row>
    <row r="1500" spans="1:4" x14ac:dyDescent="0.2">
      <c r="A1500">
        <v>418477</v>
      </c>
      <c r="B1500" t="s">
        <v>5</v>
      </c>
      <c r="C1500" t="s">
        <v>11</v>
      </c>
      <c r="D1500">
        <v>0</v>
      </c>
    </row>
    <row r="1501" spans="1:4" x14ac:dyDescent="0.2">
      <c r="A1501">
        <v>418477</v>
      </c>
      <c r="B1501" t="s">
        <v>8</v>
      </c>
      <c r="C1501" t="s">
        <v>11</v>
      </c>
      <c r="D1501">
        <v>0</v>
      </c>
    </row>
    <row r="1502" spans="1:4" x14ac:dyDescent="0.2">
      <c r="A1502">
        <v>418477</v>
      </c>
      <c r="B1502" t="s">
        <v>1</v>
      </c>
      <c r="C1502" t="s">
        <v>11</v>
      </c>
      <c r="D1502">
        <v>0</v>
      </c>
    </row>
    <row r="1503" spans="1:4" x14ac:dyDescent="0.2">
      <c r="A1503">
        <v>418477</v>
      </c>
      <c r="B1503" t="s">
        <v>3</v>
      </c>
      <c r="C1503" t="s">
        <v>11</v>
      </c>
      <c r="D1503">
        <v>0</v>
      </c>
    </row>
    <row r="1504" spans="1:4" x14ac:dyDescent="0.2">
      <c r="A1504">
        <v>418477</v>
      </c>
      <c r="B1504" t="s">
        <v>2</v>
      </c>
      <c r="C1504" t="s">
        <v>32</v>
      </c>
      <c r="D1504">
        <v>0</v>
      </c>
    </row>
    <row r="1505" spans="1:4" x14ac:dyDescent="0.2">
      <c r="A1505">
        <v>418477</v>
      </c>
      <c r="B1505" t="s">
        <v>7</v>
      </c>
      <c r="C1505" t="s">
        <v>32</v>
      </c>
      <c r="D1505">
        <v>508000</v>
      </c>
    </row>
    <row r="1506" spans="1:4" x14ac:dyDescent="0.2">
      <c r="A1506">
        <v>418477</v>
      </c>
      <c r="B1506" t="s">
        <v>6</v>
      </c>
      <c r="C1506" t="s">
        <v>32</v>
      </c>
      <c r="D1506">
        <v>521000</v>
      </c>
    </row>
    <row r="1507" spans="1:4" x14ac:dyDescent="0.2">
      <c r="A1507">
        <v>418477</v>
      </c>
      <c r="B1507" t="s">
        <v>4</v>
      </c>
      <c r="C1507" t="s">
        <v>32</v>
      </c>
      <c r="D1507">
        <v>537000</v>
      </c>
    </row>
    <row r="1508" spans="1:4" x14ac:dyDescent="0.2">
      <c r="A1508">
        <v>418477</v>
      </c>
      <c r="B1508" t="s">
        <v>5</v>
      </c>
      <c r="C1508" t="s">
        <v>32</v>
      </c>
      <c r="D1508">
        <v>539000</v>
      </c>
    </row>
    <row r="1509" spans="1:4" x14ac:dyDescent="0.2">
      <c r="A1509">
        <v>418477</v>
      </c>
      <c r="B1509" t="s">
        <v>3</v>
      </c>
      <c r="C1509" t="s">
        <v>32</v>
      </c>
      <c r="D1509">
        <v>640000</v>
      </c>
    </row>
    <row r="1510" spans="1:4" x14ac:dyDescent="0.2">
      <c r="A1510">
        <v>418477</v>
      </c>
      <c r="B1510" t="s">
        <v>1</v>
      </c>
      <c r="C1510" t="s">
        <v>32</v>
      </c>
      <c r="D1510">
        <v>944000</v>
      </c>
    </row>
    <row r="1511" spans="1:4" x14ac:dyDescent="0.2">
      <c r="A1511">
        <v>418477</v>
      </c>
      <c r="B1511" t="s">
        <v>0</v>
      </c>
      <c r="C1511" t="s">
        <v>32</v>
      </c>
      <c r="D1511">
        <v>979000</v>
      </c>
    </row>
    <row r="1512" spans="1:4" x14ac:dyDescent="0.2">
      <c r="A1512">
        <v>418477</v>
      </c>
      <c r="B1512" t="s">
        <v>8</v>
      </c>
      <c r="C1512" t="s">
        <v>32</v>
      </c>
      <c r="D1512">
        <v>4668000</v>
      </c>
    </row>
    <row r="1514" spans="1:4" x14ac:dyDescent="0.2">
      <c r="A1514" s="6" t="s">
        <v>12</v>
      </c>
      <c r="B1514" s="6" t="s">
        <v>39</v>
      </c>
      <c r="C1514" s="6" t="s">
        <v>40</v>
      </c>
      <c r="D1514" s="6" t="s">
        <v>14</v>
      </c>
    </row>
    <row r="1515" spans="1:4" x14ac:dyDescent="0.2">
      <c r="A1515">
        <v>418479</v>
      </c>
      <c r="B1515" t="s">
        <v>6</v>
      </c>
      <c r="C1515" t="s">
        <v>9</v>
      </c>
      <c r="D1515">
        <v>0</v>
      </c>
    </row>
    <row r="1516" spans="1:4" x14ac:dyDescent="0.2">
      <c r="A1516">
        <v>418479</v>
      </c>
      <c r="B1516" t="s">
        <v>1</v>
      </c>
      <c r="C1516" t="s">
        <v>9</v>
      </c>
      <c r="D1516">
        <v>0</v>
      </c>
    </row>
    <row r="1517" spans="1:4" x14ac:dyDescent="0.2">
      <c r="A1517">
        <v>418479</v>
      </c>
      <c r="B1517" t="s">
        <v>5</v>
      </c>
      <c r="C1517" t="s">
        <v>9</v>
      </c>
      <c r="D1517">
        <v>30000</v>
      </c>
    </row>
    <row r="1518" spans="1:4" x14ac:dyDescent="0.2">
      <c r="A1518">
        <v>418479</v>
      </c>
      <c r="B1518" t="s">
        <v>0</v>
      </c>
      <c r="C1518" t="s">
        <v>9</v>
      </c>
      <c r="D1518">
        <v>660896</v>
      </c>
    </row>
    <row r="1519" spans="1:4" x14ac:dyDescent="0.2">
      <c r="A1519">
        <v>418479</v>
      </c>
      <c r="B1519" t="s">
        <v>4</v>
      </c>
      <c r="C1519" t="s">
        <v>9</v>
      </c>
      <c r="D1519">
        <v>980212</v>
      </c>
    </row>
    <row r="1520" spans="1:4" x14ac:dyDescent="0.2">
      <c r="A1520">
        <v>418479</v>
      </c>
      <c r="B1520" t="s">
        <v>7</v>
      </c>
      <c r="C1520" t="s">
        <v>9</v>
      </c>
      <c r="D1520">
        <v>1422598</v>
      </c>
    </row>
    <row r="1521" spans="1:4" x14ac:dyDescent="0.2">
      <c r="A1521">
        <v>418479</v>
      </c>
      <c r="B1521" t="s">
        <v>3</v>
      </c>
      <c r="C1521" t="s">
        <v>9</v>
      </c>
      <c r="D1521">
        <v>2000000</v>
      </c>
    </row>
    <row r="1522" spans="1:4" x14ac:dyDescent="0.2">
      <c r="A1522">
        <v>418479</v>
      </c>
      <c r="B1522" t="s">
        <v>2</v>
      </c>
      <c r="C1522" t="s">
        <v>9</v>
      </c>
      <c r="D1522">
        <v>3200000</v>
      </c>
    </row>
    <row r="1523" spans="1:4" x14ac:dyDescent="0.2">
      <c r="A1523">
        <v>418479</v>
      </c>
      <c r="B1523" t="s">
        <v>8</v>
      </c>
      <c r="C1523" t="s">
        <v>9</v>
      </c>
      <c r="D1523">
        <v>8293706</v>
      </c>
    </row>
    <row r="1524" spans="1:4" x14ac:dyDescent="0.2">
      <c r="A1524">
        <v>418479</v>
      </c>
      <c r="B1524" t="s">
        <v>6</v>
      </c>
      <c r="C1524" t="s">
        <v>10</v>
      </c>
      <c r="D1524">
        <v>0</v>
      </c>
    </row>
    <row r="1525" spans="1:4" x14ac:dyDescent="0.2">
      <c r="A1525">
        <v>418479</v>
      </c>
      <c r="B1525" t="s">
        <v>2</v>
      </c>
      <c r="C1525" t="s">
        <v>10</v>
      </c>
      <c r="D1525">
        <v>0</v>
      </c>
    </row>
    <row r="1526" spans="1:4" x14ac:dyDescent="0.2">
      <c r="A1526">
        <v>418479</v>
      </c>
      <c r="B1526" t="s">
        <v>5</v>
      </c>
      <c r="C1526" t="s">
        <v>10</v>
      </c>
      <c r="D1526">
        <v>0</v>
      </c>
    </row>
    <row r="1527" spans="1:4" x14ac:dyDescent="0.2">
      <c r="A1527">
        <v>418479</v>
      </c>
      <c r="B1527" t="s">
        <v>1</v>
      </c>
      <c r="C1527" t="s">
        <v>10</v>
      </c>
      <c r="D1527">
        <v>0</v>
      </c>
    </row>
    <row r="1528" spans="1:4" x14ac:dyDescent="0.2">
      <c r="A1528">
        <v>418479</v>
      </c>
      <c r="B1528" t="s">
        <v>0</v>
      </c>
      <c r="C1528" t="s">
        <v>10</v>
      </c>
      <c r="D1528">
        <v>320000</v>
      </c>
    </row>
    <row r="1529" spans="1:4" x14ac:dyDescent="0.2">
      <c r="A1529">
        <v>418479</v>
      </c>
      <c r="B1529" t="s">
        <v>3</v>
      </c>
      <c r="C1529" t="s">
        <v>10</v>
      </c>
      <c r="D1529">
        <v>1150000</v>
      </c>
    </row>
    <row r="1530" spans="1:4" x14ac:dyDescent="0.2">
      <c r="A1530">
        <v>418479</v>
      </c>
      <c r="B1530" t="s">
        <v>4</v>
      </c>
      <c r="C1530" t="s">
        <v>10</v>
      </c>
      <c r="D1530">
        <v>1443560</v>
      </c>
    </row>
    <row r="1531" spans="1:4" x14ac:dyDescent="0.2">
      <c r="A1531">
        <v>418479</v>
      </c>
      <c r="B1531" t="s">
        <v>7</v>
      </c>
      <c r="C1531" t="s">
        <v>10</v>
      </c>
      <c r="D1531">
        <v>6466757</v>
      </c>
    </row>
    <row r="1532" spans="1:4" x14ac:dyDescent="0.2">
      <c r="A1532">
        <v>418479</v>
      </c>
      <c r="B1532" t="s">
        <v>8</v>
      </c>
      <c r="C1532" t="s">
        <v>10</v>
      </c>
      <c r="D1532">
        <v>9380317</v>
      </c>
    </row>
    <row r="1533" spans="1:4" x14ac:dyDescent="0.2">
      <c r="A1533">
        <v>418479</v>
      </c>
      <c r="B1533" t="s">
        <v>6</v>
      </c>
      <c r="C1533" t="s">
        <v>11</v>
      </c>
      <c r="D1533">
        <v>0</v>
      </c>
    </row>
    <row r="1534" spans="1:4" x14ac:dyDescent="0.2">
      <c r="A1534">
        <v>418479</v>
      </c>
      <c r="B1534" t="s">
        <v>0</v>
      </c>
      <c r="C1534" t="s">
        <v>11</v>
      </c>
      <c r="D1534">
        <v>0</v>
      </c>
    </row>
    <row r="1535" spans="1:4" x14ac:dyDescent="0.2">
      <c r="A1535">
        <v>418479</v>
      </c>
      <c r="B1535" t="s">
        <v>7</v>
      </c>
      <c r="C1535" t="s">
        <v>11</v>
      </c>
      <c r="D1535">
        <v>0</v>
      </c>
    </row>
    <row r="1536" spans="1:4" x14ac:dyDescent="0.2">
      <c r="A1536">
        <v>418479</v>
      </c>
      <c r="B1536" t="s">
        <v>2</v>
      </c>
      <c r="C1536" t="s">
        <v>11</v>
      </c>
      <c r="D1536">
        <v>0</v>
      </c>
    </row>
    <row r="1537" spans="1:4" x14ac:dyDescent="0.2">
      <c r="A1537">
        <v>418479</v>
      </c>
      <c r="B1537" t="s">
        <v>4</v>
      </c>
      <c r="C1537" t="s">
        <v>11</v>
      </c>
      <c r="D1537">
        <v>0</v>
      </c>
    </row>
    <row r="1538" spans="1:4" x14ac:dyDescent="0.2">
      <c r="A1538">
        <v>418479</v>
      </c>
      <c r="B1538" t="s">
        <v>5</v>
      </c>
      <c r="C1538" t="s">
        <v>11</v>
      </c>
      <c r="D1538">
        <v>0</v>
      </c>
    </row>
    <row r="1539" spans="1:4" x14ac:dyDescent="0.2">
      <c r="A1539">
        <v>418479</v>
      </c>
      <c r="B1539" t="s">
        <v>8</v>
      </c>
      <c r="C1539" t="s">
        <v>11</v>
      </c>
      <c r="D1539">
        <v>0</v>
      </c>
    </row>
    <row r="1540" spans="1:4" x14ac:dyDescent="0.2">
      <c r="A1540">
        <v>418479</v>
      </c>
      <c r="B1540" t="s">
        <v>1</v>
      </c>
      <c r="C1540" t="s">
        <v>11</v>
      </c>
      <c r="D1540">
        <v>0</v>
      </c>
    </row>
    <row r="1541" spans="1:4" x14ac:dyDescent="0.2">
      <c r="A1541">
        <v>418479</v>
      </c>
      <c r="B1541" t="s">
        <v>3</v>
      </c>
      <c r="C1541" t="s">
        <v>11</v>
      </c>
      <c r="D1541">
        <v>0</v>
      </c>
    </row>
    <row r="1542" spans="1:4" x14ac:dyDescent="0.2">
      <c r="A1542">
        <v>418479</v>
      </c>
      <c r="B1542" t="s">
        <v>6</v>
      </c>
      <c r="C1542" t="s">
        <v>32</v>
      </c>
      <c r="D1542">
        <v>0</v>
      </c>
    </row>
    <row r="1543" spans="1:4" x14ac:dyDescent="0.2">
      <c r="A1543">
        <v>418479</v>
      </c>
      <c r="B1543" t="s">
        <v>2</v>
      </c>
      <c r="C1543" t="s">
        <v>32</v>
      </c>
      <c r="D1543">
        <v>0</v>
      </c>
    </row>
    <row r="1544" spans="1:4" x14ac:dyDescent="0.2">
      <c r="A1544">
        <v>418479</v>
      </c>
      <c r="B1544" t="s">
        <v>5</v>
      </c>
      <c r="C1544" t="s">
        <v>32</v>
      </c>
      <c r="D1544">
        <v>0</v>
      </c>
    </row>
    <row r="1545" spans="1:4" x14ac:dyDescent="0.2">
      <c r="A1545">
        <v>418479</v>
      </c>
      <c r="B1545" t="s">
        <v>1</v>
      </c>
      <c r="C1545" t="s">
        <v>32</v>
      </c>
      <c r="D1545">
        <v>0</v>
      </c>
    </row>
    <row r="1546" spans="1:4" x14ac:dyDescent="0.2">
      <c r="A1546">
        <v>418479</v>
      </c>
      <c r="B1546" t="s">
        <v>0</v>
      </c>
      <c r="C1546" t="s">
        <v>32</v>
      </c>
      <c r="D1546">
        <v>160000</v>
      </c>
    </row>
    <row r="1547" spans="1:4" x14ac:dyDescent="0.2">
      <c r="A1547">
        <v>418479</v>
      </c>
      <c r="B1547" t="s">
        <v>3</v>
      </c>
      <c r="C1547" t="s">
        <v>32</v>
      </c>
      <c r="D1547">
        <v>575000</v>
      </c>
    </row>
    <row r="1548" spans="1:4" x14ac:dyDescent="0.2">
      <c r="A1548">
        <v>418479</v>
      </c>
      <c r="B1548" t="s">
        <v>4</v>
      </c>
      <c r="C1548" t="s">
        <v>32</v>
      </c>
      <c r="D1548">
        <v>721780</v>
      </c>
    </row>
    <row r="1549" spans="1:4" x14ac:dyDescent="0.2">
      <c r="A1549">
        <v>418479</v>
      </c>
      <c r="B1549" t="s">
        <v>7</v>
      </c>
      <c r="C1549" t="s">
        <v>32</v>
      </c>
      <c r="D1549">
        <v>3233378.5</v>
      </c>
    </row>
    <row r="1550" spans="1:4" x14ac:dyDescent="0.2">
      <c r="A1550">
        <v>418479</v>
      </c>
      <c r="B1550" t="s">
        <v>8</v>
      </c>
      <c r="C1550" t="s">
        <v>32</v>
      </c>
      <c r="D1550">
        <v>4690158.5</v>
      </c>
    </row>
    <row r="1552" spans="1:4" x14ac:dyDescent="0.2">
      <c r="A1552" s="6" t="s">
        <v>12</v>
      </c>
      <c r="B1552" s="6" t="s">
        <v>39</v>
      </c>
      <c r="C1552" s="6" t="s">
        <v>40</v>
      </c>
      <c r="D1552" s="6" t="s">
        <v>14</v>
      </c>
    </row>
    <row r="1553" spans="1:4" x14ac:dyDescent="0.2">
      <c r="A1553">
        <v>418480</v>
      </c>
      <c r="B1553" t="s">
        <v>6</v>
      </c>
      <c r="C1553" t="s">
        <v>9</v>
      </c>
      <c r="D1553">
        <v>0</v>
      </c>
    </row>
    <row r="1554" spans="1:4" x14ac:dyDescent="0.2">
      <c r="A1554">
        <v>418480</v>
      </c>
      <c r="B1554" t="s">
        <v>5</v>
      </c>
      <c r="C1554" t="s">
        <v>9</v>
      </c>
      <c r="D1554">
        <v>0</v>
      </c>
    </row>
    <row r="1555" spans="1:4" x14ac:dyDescent="0.2">
      <c r="A1555">
        <v>418480</v>
      </c>
      <c r="B1555" t="s">
        <v>1</v>
      </c>
      <c r="C1555" t="s">
        <v>9</v>
      </c>
      <c r="D1555">
        <v>0</v>
      </c>
    </row>
    <row r="1556" spans="1:4" x14ac:dyDescent="0.2">
      <c r="A1556">
        <v>418480</v>
      </c>
      <c r="B1556" t="s">
        <v>4</v>
      </c>
      <c r="C1556" t="s">
        <v>9</v>
      </c>
      <c r="D1556">
        <v>116000</v>
      </c>
    </row>
    <row r="1557" spans="1:4" x14ac:dyDescent="0.2">
      <c r="A1557">
        <v>418480</v>
      </c>
      <c r="B1557" t="s">
        <v>0</v>
      </c>
      <c r="C1557" t="s">
        <v>9</v>
      </c>
      <c r="D1557">
        <v>155000</v>
      </c>
    </row>
    <row r="1558" spans="1:4" x14ac:dyDescent="0.2">
      <c r="A1558">
        <v>418480</v>
      </c>
      <c r="B1558" t="s">
        <v>2</v>
      </c>
      <c r="C1558" t="s">
        <v>9</v>
      </c>
      <c r="D1558">
        <v>440000</v>
      </c>
    </row>
    <row r="1559" spans="1:4" x14ac:dyDescent="0.2">
      <c r="A1559">
        <v>418480</v>
      </c>
      <c r="B1559" t="s">
        <v>3</v>
      </c>
      <c r="C1559" t="s">
        <v>9</v>
      </c>
      <c r="D1559">
        <v>757000</v>
      </c>
    </row>
    <row r="1560" spans="1:4" x14ac:dyDescent="0.2">
      <c r="A1560">
        <v>418480</v>
      </c>
      <c r="B1560" t="s">
        <v>7</v>
      </c>
      <c r="C1560" t="s">
        <v>9</v>
      </c>
      <c r="D1560">
        <v>758000</v>
      </c>
    </row>
    <row r="1561" spans="1:4" x14ac:dyDescent="0.2">
      <c r="A1561">
        <v>418480</v>
      </c>
      <c r="B1561" t="s">
        <v>8</v>
      </c>
      <c r="C1561" t="s">
        <v>9</v>
      </c>
      <c r="D1561">
        <v>2226000</v>
      </c>
    </row>
    <row r="1562" spans="1:4" x14ac:dyDescent="0.2">
      <c r="A1562">
        <v>418480</v>
      </c>
      <c r="B1562" t="s">
        <v>6</v>
      </c>
      <c r="C1562" t="s">
        <v>10</v>
      </c>
      <c r="D1562">
        <v>0</v>
      </c>
    </row>
    <row r="1563" spans="1:4" x14ac:dyDescent="0.2">
      <c r="A1563">
        <v>418480</v>
      </c>
      <c r="B1563" t="s">
        <v>5</v>
      </c>
      <c r="C1563" t="s">
        <v>10</v>
      </c>
      <c r="D1563">
        <v>0</v>
      </c>
    </row>
    <row r="1564" spans="1:4" x14ac:dyDescent="0.2">
      <c r="A1564">
        <v>418480</v>
      </c>
      <c r="B1564" t="s">
        <v>1</v>
      </c>
      <c r="C1564" t="s">
        <v>10</v>
      </c>
      <c r="D1564">
        <v>0</v>
      </c>
    </row>
    <row r="1565" spans="1:4" x14ac:dyDescent="0.2">
      <c r="A1565">
        <v>418480</v>
      </c>
      <c r="B1565" t="s">
        <v>3</v>
      </c>
      <c r="C1565" t="s">
        <v>10</v>
      </c>
      <c r="D1565">
        <v>0</v>
      </c>
    </row>
    <row r="1566" spans="1:4" x14ac:dyDescent="0.2">
      <c r="A1566">
        <v>418480</v>
      </c>
      <c r="B1566" t="s">
        <v>4</v>
      </c>
      <c r="C1566" t="s">
        <v>10</v>
      </c>
      <c r="D1566">
        <v>87000</v>
      </c>
    </row>
    <row r="1567" spans="1:4" x14ac:dyDescent="0.2">
      <c r="A1567">
        <v>418480</v>
      </c>
      <c r="B1567" t="s">
        <v>0</v>
      </c>
      <c r="C1567" t="s">
        <v>10</v>
      </c>
      <c r="D1567">
        <v>225000</v>
      </c>
    </row>
    <row r="1568" spans="1:4" x14ac:dyDescent="0.2">
      <c r="A1568">
        <v>418480</v>
      </c>
      <c r="B1568" t="s">
        <v>2</v>
      </c>
      <c r="C1568" t="s">
        <v>10</v>
      </c>
      <c r="D1568">
        <v>330000</v>
      </c>
    </row>
    <row r="1569" spans="1:4" x14ac:dyDescent="0.2">
      <c r="A1569">
        <v>418480</v>
      </c>
      <c r="B1569" t="s">
        <v>7</v>
      </c>
      <c r="C1569" t="s">
        <v>10</v>
      </c>
      <c r="D1569">
        <v>680000</v>
      </c>
    </row>
    <row r="1570" spans="1:4" x14ac:dyDescent="0.2">
      <c r="A1570">
        <v>418480</v>
      </c>
      <c r="B1570" t="s">
        <v>8</v>
      </c>
      <c r="C1570" t="s">
        <v>10</v>
      </c>
      <c r="D1570">
        <v>1322000</v>
      </c>
    </row>
    <row r="1571" spans="1:4" x14ac:dyDescent="0.2">
      <c r="A1571">
        <v>418480</v>
      </c>
      <c r="B1571" t="s">
        <v>6</v>
      </c>
      <c r="C1571" t="s">
        <v>11</v>
      </c>
      <c r="D1571">
        <v>0</v>
      </c>
    </row>
    <row r="1572" spans="1:4" x14ac:dyDescent="0.2">
      <c r="A1572">
        <v>418480</v>
      </c>
      <c r="B1572" t="s">
        <v>5</v>
      </c>
      <c r="C1572" t="s">
        <v>11</v>
      </c>
      <c r="D1572">
        <v>0</v>
      </c>
    </row>
    <row r="1573" spans="1:4" x14ac:dyDescent="0.2">
      <c r="A1573">
        <v>418480</v>
      </c>
      <c r="B1573" t="s">
        <v>1</v>
      </c>
      <c r="C1573" t="s">
        <v>11</v>
      </c>
      <c r="D1573">
        <v>0</v>
      </c>
    </row>
    <row r="1574" spans="1:4" x14ac:dyDescent="0.2">
      <c r="A1574">
        <v>418480</v>
      </c>
      <c r="B1574" t="s">
        <v>3</v>
      </c>
      <c r="C1574" t="s">
        <v>11</v>
      </c>
      <c r="D1574">
        <v>85000</v>
      </c>
    </row>
    <row r="1575" spans="1:4" x14ac:dyDescent="0.2">
      <c r="A1575">
        <v>418480</v>
      </c>
      <c r="B1575" t="s">
        <v>0</v>
      </c>
      <c r="C1575" t="s">
        <v>11</v>
      </c>
      <c r="D1575">
        <v>269000</v>
      </c>
    </row>
    <row r="1576" spans="1:4" x14ac:dyDescent="0.2">
      <c r="A1576">
        <v>418480</v>
      </c>
      <c r="B1576" t="s">
        <v>4</v>
      </c>
      <c r="C1576" t="s">
        <v>11</v>
      </c>
      <c r="D1576">
        <v>338000</v>
      </c>
    </row>
    <row r="1577" spans="1:4" x14ac:dyDescent="0.2">
      <c r="A1577">
        <v>418480</v>
      </c>
      <c r="B1577" t="s">
        <v>2</v>
      </c>
      <c r="C1577" t="s">
        <v>11</v>
      </c>
      <c r="D1577">
        <v>409000</v>
      </c>
    </row>
    <row r="1578" spans="1:4" x14ac:dyDescent="0.2">
      <c r="A1578">
        <v>418480</v>
      </c>
      <c r="B1578" t="s">
        <v>7</v>
      </c>
      <c r="C1578" t="s">
        <v>11</v>
      </c>
      <c r="D1578">
        <v>807000</v>
      </c>
    </row>
    <row r="1579" spans="1:4" x14ac:dyDescent="0.2">
      <c r="A1579">
        <v>418480</v>
      </c>
      <c r="B1579" t="s">
        <v>8</v>
      </c>
      <c r="C1579" t="s">
        <v>11</v>
      </c>
      <c r="D1579">
        <v>1908000</v>
      </c>
    </row>
    <row r="1580" spans="1:4" x14ac:dyDescent="0.2">
      <c r="A1580">
        <v>418480</v>
      </c>
      <c r="B1580" t="s">
        <v>6</v>
      </c>
      <c r="C1580" t="s">
        <v>32</v>
      </c>
      <c r="D1580">
        <v>0</v>
      </c>
    </row>
    <row r="1581" spans="1:4" x14ac:dyDescent="0.2">
      <c r="A1581">
        <v>418480</v>
      </c>
      <c r="B1581" t="s">
        <v>0</v>
      </c>
      <c r="C1581" t="s">
        <v>32</v>
      </c>
      <c r="D1581">
        <v>0</v>
      </c>
    </row>
    <row r="1582" spans="1:4" x14ac:dyDescent="0.2">
      <c r="A1582">
        <v>418480</v>
      </c>
      <c r="B1582" t="s">
        <v>5</v>
      </c>
      <c r="C1582" t="s">
        <v>32</v>
      </c>
      <c r="D1582">
        <v>0</v>
      </c>
    </row>
    <row r="1583" spans="1:4" x14ac:dyDescent="0.2">
      <c r="A1583">
        <v>418480</v>
      </c>
      <c r="B1583" t="s">
        <v>1</v>
      </c>
      <c r="C1583" t="s">
        <v>32</v>
      </c>
      <c r="D1583">
        <v>0</v>
      </c>
    </row>
    <row r="1584" spans="1:4" x14ac:dyDescent="0.2">
      <c r="A1584">
        <v>418480</v>
      </c>
      <c r="B1584" t="s">
        <v>4</v>
      </c>
      <c r="C1584" t="s">
        <v>32</v>
      </c>
      <c r="D1584">
        <v>152000</v>
      </c>
    </row>
    <row r="1585" spans="1:4" x14ac:dyDescent="0.2">
      <c r="A1585">
        <v>418480</v>
      </c>
      <c r="B1585" t="s">
        <v>2</v>
      </c>
      <c r="C1585" t="s">
        <v>32</v>
      </c>
      <c r="D1585">
        <v>361000</v>
      </c>
    </row>
    <row r="1586" spans="1:4" x14ac:dyDescent="0.2">
      <c r="A1586">
        <v>418480</v>
      </c>
      <c r="B1586" t="s">
        <v>3</v>
      </c>
      <c r="C1586" t="s">
        <v>32</v>
      </c>
      <c r="D1586">
        <v>505000</v>
      </c>
    </row>
    <row r="1587" spans="1:4" x14ac:dyDescent="0.2">
      <c r="A1587">
        <v>418480</v>
      </c>
      <c r="B1587" t="s">
        <v>7</v>
      </c>
      <c r="C1587" t="s">
        <v>32</v>
      </c>
      <c r="D1587">
        <v>721000</v>
      </c>
    </row>
    <row r="1588" spans="1:4" x14ac:dyDescent="0.2">
      <c r="A1588">
        <v>418480</v>
      </c>
      <c r="B1588" t="s">
        <v>8</v>
      </c>
      <c r="C1588" t="s">
        <v>32</v>
      </c>
      <c r="D1588">
        <v>1739000</v>
      </c>
    </row>
    <row r="1590" spans="1:4" x14ac:dyDescent="0.2">
      <c r="A1590" s="6" t="s">
        <v>12</v>
      </c>
      <c r="B1590" s="6" t="s">
        <v>39</v>
      </c>
      <c r="C1590" s="6" t="s">
        <v>40</v>
      </c>
      <c r="D1590" s="6" t="s">
        <v>14</v>
      </c>
    </row>
    <row r="1591" spans="1:4" x14ac:dyDescent="0.2">
      <c r="A1591">
        <v>418481</v>
      </c>
      <c r="B1591" t="s">
        <v>6</v>
      </c>
      <c r="C1591" t="s">
        <v>9</v>
      </c>
      <c r="D1591">
        <v>30000</v>
      </c>
    </row>
    <row r="1592" spans="1:4" x14ac:dyDescent="0.2">
      <c r="A1592">
        <v>418481</v>
      </c>
      <c r="B1592" t="s">
        <v>5</v>
      </c>
      <c r="C1592" t="s">
        <v>9</v>
      </c>
      <c r="D1592">
        <v>105000</v>
      </c>
    </row>
    <row r="1593" spans="1:4" x14ac:dyDescent="0.2">
      <c r="A1593">
        <v>418481</v>
      </c>
      <c r="B1593" t="s">
        <v>7</v>
      </c>
      <c r="C1593" t="s">
        <v>9</v>
      </c>
      <c r="D1593">
        <v>417000</v>
      </c>
    </row>
    <row r="1594" spans="1:4" x14ac:dyDescent="0.2">
      <c r="A1594">
        <v>418481</v>
      </c>
      <c r="B1594" t="s">
        <v>4</v>
      </c>
      <c r="C1594" t="s">
        <v>9</v>
      </c>
      <c r="D1594">
        <v>732000</v>
      </c>
    </row>
    <row r="1595" spans="1:4" x14ac:dyDescent="0.2">
      <c r="A1595">
        <v>418481</v>
      </c>
      <c r="B1595" t="s">
        <v>2</v>
      </c>
      <c r="C1595" t="s">
        <v>9</v>
      </c>
      <c r="D1595">
        <v>1016000</v>
      </c>
    </row>
    <row r="1596" spans="1:4" x14ac:dyDescent="0.2">
      <c r="A1596">
        <v>418481</v>
      </c>
      <c r="B1596" t="s">
        <v>3</v>
      </c>
      <c r="C1596" t="s">
        <v>9</v>
      </c>
      <c r="D1596">
        <v>1217000</v>
      </c>
    </row>
    <row r="1597" spans="1:4" x14ac:dyDescent="0.2">
      <c r="A1597">
        <v>418481</v>
      </c>
      <c r="B1597" t="s">
        <v>1</v>
      </c>
      <c r="C1597" t="s">
        <v>9</v>
      </c>
      <c r="D1597">
        <v>1343000</v>
      </c>
    </row>
    <row r="1598" spans="1:4" x14ac:dyDescent="0.2">
      <c r="A1598">
        <v>418481</v>
      </c>
      <c r="B1598" t="s">
        <v>0</v>
      </c>
      <c r="C1598" t="s">
        <v>9</v>
      </c>
      <c r="D1598">
        <v>2887000</v>
      </c>
    </row>
    <row r="1599" spans="1:4" x14ac:dyDescent="0.2">
      <c r="A1599">
        <v>418481</v>
      </c>
      <c r="B1599" t="s">
        <v>8</v>
      </c>
      <c r="C1599" t="s">
        <v>9</v>
      </c>
      <c r="D1599">
        <v>7747000</v>
      </c>
    </row>
    <row r="1600" spans="1:4" x14ac:dyDescent="0.2">
      <c r="A1600">
        <v>418481</v>
      </c>
      <c r="B1600" t="s">
        <v>6</v>
      </c>
      <c r="C1600" t="s">
        <v>10</v>
      </c>
      <c r="D1600">
        <v>157000</v>
      </c>
    </row>
    <row r="1601" spans="1:4" x14ac:dyDescent="0.2">
      <c r="A1601">
        <v>418481</v>
      </c>
      <c r="B1601" t="s">
        <v>5</v>
      </c>
      <c r="C1601" t="s">
        <v>10</v>
      </c>
      <c r="D1601">
        <v>192000</v>
      </c>
    </row>
    <row r="1602" spans="1:4" x14ac:dyDescent="0.2">
      <c r="A1602">
        <v>418481</v>
      </c>
      <c r="B1602" t="s">
        <v>7</v>
      </c>
      <c r="C1602" t="s">
        <v>10</v>
      </c>
      <c r="D1602">
        <v>492000</v>
      </c>
    </row>
    <row r="1603" spans="1:4" x14ac:dyDescent="0.2">
      <c r="A1603">
        <v>418481</v>
      </c>
      <c r="B1603" t="s">
        <v>3</v>
      </c>
      <c r="C1603" t="s">
        <v>10</v>
      </c>
      <c r="D1603">
        <v>751000</v>
      </c>
    </row>
    <row r="1604" spans="1:4" x14ac:dyDescent="0.2">
      <c r="A1604">
        <v>418481</v>
      </c>
      <c r="B1604" t="s">
        <v>2</v>
      </c>
      <c r="C1604" t="s">
        <v>10</v>
      </c>
      <c r="D1604">
        <v>911000</v>
      </c>
    </row>
    <row r="1605" spans="1:4" x14ac:dyDescent="0.2">
      <c r="A1605">
        <v>418481</v>
      </c>
      <c r="B1605" t="s">
        <v>4</v>
      </c>
      <c r="C1605" t="s">
        <v>10</v>
      </c>
      <c r="D1605">
        <v>1498000</v>
      </c>
    </row>
    <row r="1606" spans="1:4" x14ac:dyDescent="0.2">
      <c r="A1606">
        <v>418481</v>
      </c>
      <c r="B1606" t="s">
        <v>1</v>
      </c>
      <c r="C1606" t="s">
        <v>10</v>
      </c>
      <c r="D1606">
        <v>3155000</v>
      </c>
    </row>
    <row r="1607" spans="1:4" x14ac:dyDescent="0.2">
      <c r="A1607">
        <v>418481</v>
      </c>
      <c r="B1607" t="s">
        <v>0</v>
      </c>
      <c r="C1607" t="s">
        <v>10</v>
      </c>
      <c r="D1607">
        <v>5937000</v>
      </c>
    </row>
    <row r="1608" spans="1:4" x14ac:dyDescent="0.2">
      <c r="A1608">
        <v>418481</v>
      </c>
      <c r="B1608" t="s">
        <v>8</v>
      </c>
      <c r="C1608" t="s">
        <v>10</v>
      </c>
      <c r="D1608">
        <v>13093000</v>
      </c>
    </row>
    <row r="1609" spans="1:4" x14ac:dyDescent="0.2">
      <c r="A1609">
        <v>418481</v>
      </c>
      <c r="B1609" t="s">
        <v>6</v>
      </c>
      <c r="C1609" t="s">
        <v>11</v>
      </c>
      <c r="D1609">
        <v>227000</v>
      </c>
    </row>
    <row r="1610" spans="1:4" x14ac:dyDescent="0.2">
      <c r="A1610">
        <v>418481</v>
      </c>
      <c r="B1610" t="s">
        <v>5</v>
      </c>
      <c r="C1610" t="s">
        <v>11</v>
      </c>
      <c r="D1610">
        <v>303000</v>
      </c>
    </row>
    <row r="1611" spans="1:4" x14ac:dyDescent="0.2">
      <c r="A1611">
        <v>418481</v>
      </c>
      <c r="B1611" t="s">
        <v>7</v>
      </c>
      <c r="C1611" t="s">
        <v>11</v>
      </c>
      <c r="D1611">
        <v>857000</v>
      </c>
    </row>
    <row r="1612" spans="1:4" x14ac:dyDescent="0.2">
      <c r="A1612">
        <v>418481</v>
      </c>
      <c r="B1612" t="s">
        <v>3</v>
      </c>
      <c r="C1612" t="s">
        <v>11</v>
      </c>
      <c r="D1612">
        <v>1165000</v>
      </c>
    </row>
    <row r="1613" spans="1:4" x14ac:dyDescent="0.2">
      <c r="A1613">
        <v>418481</v>
      </c>
      <c r="B1613" t="s">
        <v>2</v>
      </c>
      <c r="C1613" t="s">
        <v>11</v>
      </c>
      <c r="D1613">
        <v>1594000</v>
      </c>
    </row>
    <row r="1614" spans="1:4" x14ac:dyDescent="0.2">
      <c r="A1614">
        <v>418481</v>
      </c>
      <c r="B1614" t="s">
        <v>4</v>
      </c>
      <c r="C1614" t="s">
        <v>11</v>
      </c>
      <c r="D1614">
        <v>2448000</v>
      </c>
    </row>
    <row r="1615" spans="1:4" x14ac:dyDescent="0.2">
      <c r="A1615">
        <v>418481</v>
      </c>
      <c r="B1615" t="s">
        <v>1</v>
      </c>
      <c r="C1615" t="s">
        <v>11</v>
      </c>
      <c r="D1615">
        <v>5139000</v>
      </c>
    </row>
    <row r="1616" spans="1:4" x14ac:dyDescent="0.2">
      <c r="A1616">
        <v>418481</v>
      </c>
      <c r="B1616" t="s">
        <v>0</v>
      </c>
      <c r="C1616" t="s">
        <v>11</v>
      </c>
      <c r="D1616">
        <v>9595000</v>
      </c>
    </row>
    <row r="1617" spans="1:4" x14ac:dyDescent="0.2">
      <c r="A1617">
        <v>418481</v>
      </c>
      <c r="B1617" t="s">
        <v>8</v>
      </c>
      <c r="C1617" t="s">
        <v>11</v>
      </c>
      <c r="D1617">
        <v>21328000</v>
      </c>
    </row>
    <row r="1618" spans="1:4" x14ac:dyDescent="0.2">
      <c r="A1618">
        <v>418481</v>
      </c>
      <c r="B1618" t="s">
        <v>6</v>
      </c>
      <c r="C1618" t="s">
        <v>32</v>
      </c>
      <c r="D1618">
        <v>106000</v>
      </c>
    </row>
    <row r="1619" spans="1:4" x14ac:dyDescent="0.2">
      <c r="A1619">
        <v>418481</v>
      </c>
      <c r="B1619" t="s">
        <v>5</v>
      </c>
      <c r="C1619" t="s">
        <v>32</v>
      </c>
      <c r="D1619">
        <v>140000</v>
      </c>
    </row>
    <row r="1620" spans="1:4" x14ac:dyDescent="0.2">
      <c r="A1620">
        <v>418481</v>
      </c>
      <c r="B1620" t="s">
        <v>7</v>
      </c>
      <c r="C1620" t="s">
        <v>32</v>
      </c>
      <c r="D1620">
        <v>420000</v>
      </c>
    </row>
    <row r="1621" spans="1:4" x14ac:dyDescent="0.2">
      <c r="A1621">
        <v>418481</v>
      </c>
      <c r="B1621" t="s">
        <v>3</v>
      </c>
      <c r="C1621" t="s">
        <v>32</v>
      </c>
      <c r="D1621">
        <v>441000</v>
      </c>
    </row>
    <row r="1622" spans="1:4" x14ac:dyDescent="0.2">
      <c r="A1622">
        <v>418481</v>
      </c>
      <c r="B1622" t="s">
        <v>2</v>
      </c>
      <c r="C1622" t="s">
        <v>32</v>
      </c>
      <c r="D1622">
        <v>734000</v>
      </c>
    </row>
    <row r="1623" spans="1:4" x14ac:dyDescent="0.2">
      <c r="A1623">
        <v>418481</v>
      </c>
      <c r="B1623" t="s">
        <v>4</v>
      </c>
      <c r="C1623" t="s">
        <v>32</v>
      </c>
      <c r="D1623">
        <v>1149000</v>
      </c>
    </row>
    <row r="1624" spans="1:4" x14ac:dyDescent="0.2">
      <c r="A1624">
        <v>418481</v>
      </c>
      <c r="B1624" t="s">
        <v>1</v>
      </c>
      <c r="C1624" t="s">
        <v>32</v>
      </c>
      <c r="D1624">
        <v>2314000</v>
      </c>
    </row>
    <row r="1625" spans="1:4" x14ac:dyDescent="0.2">
      <c r="A1625">
        <v>418481</v>
      </c>
      <c r="B1625" t="s">
        <v>0</v>
      </c>
      <c r="C1625" t="s">
        <v>32</v>
      </c>
      <c r="D1625">
        <v>4237000</v>
      </c>
    </row>
    <row r="1626" spans="1:4" x14ac:dyDescent="0.2">
      <c r="A1626">
        <v>418481</v>
      </c>
      <c r="B1626" t="s">
        <v>8</v>
      </c>
      <c r="C1626" t="s">
        <v>32</v>
      </c>
      <c r="D1626">
        <v>9541000</v>
      </c>
    </row>
    <row r="1628" spans="1:4" x14ac:dyDescent="0.2">
      <c r="A1628" s="6" t="s">
        <v>12</v>
      </c>
      <c r="B1628" s="6" t="s">
        <v>39</v>
      </c>
      <c r="C1628" s="6" t="s">
        <v>40</v>
      </c>
      <c r="D1628" s="6" t="s">
        <v>14</v>
      </c>
    </row>
    <row r="1629" spans="1:4" x14ac:dyDescent="0.2">
      <c r="A1629">
        <v>418482</v>
      </c>
      <c r="B1629" t="s">
        <v>7</v>
      </c>
      <c r="C1629" t="s">
        <v>9</v>
      </c>
      <c r="D1629">
        <v>10927759.425658301</v>
      </c>
    </row>
    <row r="1630" spans="1:4" x14ac:dyDescent="0.2">
      <c r="A1630">
        <v>418482</v>
      </c>
      <c r="B1630" t="s">
        <v>6</v>
      </c>
      <c r="C1630" t="s">
        <v>9</v>
      </c>
      <c r="D1630">
        <v>17311439.7133343</v>
      </c>
    </row>
    <row r="1631" spans="1:4" x14ac:dyDescent="0.2">
      <c r="A1631">
        <v>418482</v>
      </c>
      <c r="B1631" t="s">
        <v>5</v>
      </c>
      <c r="C1631" t="s">
        <v>9</v>
      </c>
      <c r="D1631">
        <v>24210050.787888501</v>
      </c>
    </row>
    <row r="1632" spans="1:4" x14ac:dyDescent="0.2">
      <c r="A1632">
        <v>418482</v>
      </c>
      <c r="B1632" t="s">
        <v>4</v>
      </c>
      <c r="C1632" t="s">
        <v>9</v>
      </c>
      <c r="D1632">
        <v>77461780.392956406</v>
      </c>
    </row>
    <row r="1633" spans="1:4" x14ac:dyDescent="0.2">
      <c r="A1633">
        <v>418482</v>
      </c>
      <c r="B1633" t="s">
        <v>3</v>
      </c>
      <c r="C1633" t="s">
        <v>9</v>
      </c>
      <c r="D1633">
        <v>110040263.12292001</v>
      </c>
    </row>
    <row r="1634" spans="1:4" x14ac:dyDescent="0.2">
      <c r="A1634">
        <v>418482</v>
      </c>
      <c r="B1634" t="s">
        <v>2</v>
      </c>
      <c r="C1634" t="s">
        <v>9</v>
      </c>
      <c r="D1634">
        <v>210531435.63816401</v>
      </c>
    </row>
    <row r="1635" spans="1:4" x14ac:dyDescent="0.2">
      <c r="A1635">
        <v>418482</v>
      </c>
      <c r="B1635" t="s">
        <v>1</v>
      </c>
      <c r="C1635" t="s">
        <v>9</v>
      </c>
      <c r="D1635">
        <v>260773202.14566201</v>
      </c>
    </row>
    <row r="1636" spans="1:4" x14ac:dyDescent="0.2">
      <c r="A1636">
        <v>418482</v>
      </c>
      <c r="B1636" t="s">
        <v>0</v>
      </c>
      <c r="C1636" t="s">
        <v>9</v>
      </c>
      <c r="D1636">
        <v>340688068.77341598</v>
      </c>
    </row>
    <row r="1637" spans="1:4" x14ac:dyDescent="0.2">
      <c r="A1637">
        <v>418482</v>
      </c>
      <c r="B1637" t="s">
        <v>8</v>
      </c>
      <c r="C1637" t="s">
        <v>9</v>
      </c>
      <c r="D1637">
        <v>1051944000</v>
      </c>
    </row>
    <row r="1638" spans="1:4" x14ac:dyDescent="0.2">
      <c r="A1638">
        <v>418482</v>
      </c>
      <c r="B1638" t="s">
        <v>7</v>
      </c>
      <c r="C1638" t="s">
        <v>10</v>
      </c>
      <c r="D1638">
        <v>12491151.690898901</v>
      </c>
    </row>
    <row r="1639" spans="1:4" x14ac:dyDescent="0.2">
      <c r="A1639">
        <v>418482</v>
      </c>
      <c r="B1639" t="s">
        <v>6</v>
      </c>
      <c r="C1639" t="s">
        <v>10</v>
      </c>
      <c r="D1639">
        <v>19920526.6872628</v>
      </c>
    </row>
    <row r="1640" spans="1:4" x14ac:dyDescent="0.2">
      <c r="A1640">
        <v>418482</v>
      </c>
      <c r="B1640" t="s">
        <v>5</v>
      </c>
      <c r="C1640" t="s">
        <v>10</v>
      </c>
      <c r="D1640">
        <v>27480394.155836198</v>
      </c>
    </row>
    <row r="1641" spans="1:4" x14ac:dyDescent="0.2">
      <c r="A1641">
        <v>418482</v>
      </c>
      <c r="B1641" t="s">
        <v>4</v>
      </c>
      <c r="C1641" t="s">
        <v>10</v>
      </c>
      <c r="D1641">
        <v>88405885.478389502</v>
      </c>
    </row>
    <row r="1642" spans="1:4" x14ac:dyDescent="0.2">
      <c r="A1642">
        <v>418482</v>
      </c>
      <c r="B1642" t="s">
        <v>3</v>
      </c>
      <c r="C1642" t="s">
        <v>10</v>
      </c>
      <c r="D1642">
        <v>128377109.25402901</v>
      </c>
    </row>
    <row r="1643" spans="1:4" x14ac:dyDescent="0.2">
      <c r="A1643">
        <v>418482</v>
      </c>
      <c r="B1643" t="s">
        <v>2</v>
      </c>
      <c r="C1643" t="s">
        <v>10</v>
      </c>
      <c r="D1643">
        <v>242552010.44358799</v>
      </c>
    </row>
    <row r="1644" spans="1:4" x14ac:dyDescent="0.2">
      <c r="A1644">
        <v>418482</v>
      </c>
      <c r="B1644" t="s">
        <v>1</v>
      </c>
      <c r="C1644" t="s">
        <v>10</v>
      </c>
      <c r="D1644">
        <v>299669440.48951101</v>
      </c>
    </row>
    <row r="1645" spans="1:4" x14ac:dyDescent="0.2">
      <c r="A1645">
        <v>418482</v>
      </c>
      <c r="B1645" t="s">
        <v>0</v>
      </c>
      <c r="C1645" t="s">
        <v>10</v>
      </c>
      <c r="D1645">
        <v>389791481.800484</v>
      </c>
    </row>
    <row r="1646" spans="1:4" x14ac:dyDescent="0.2">
      <c r="A1646">
        <v>418482</v>
      </c>
      <c r="B1646" t="s">
        <v>8</v>
      </c>
      <c r="C1646" t="s">
        <v>10</v>
      </c>
      <c r="D1646">
        <v>1208688000</v>
      </c>
    </row>
    <row r="1647" spans="1:4" x14ac:dyDescent="0.2">
      <c r="A1647">
        <v>418482</v>
      </c>
      <c r="B1647" t="s">
        <v>7</v>
      </c>
      <c r="C1647" t="s">
        <v>11</v>
      </c>
      <c r="D1647">
        <v>13290696.1677594</v>
      </c>
    </row>
    <row r="1648" spans="1:4" x14ac:dyDescent="0.2">
      <c r="A1648">
        <v>418482</v>
      </c>
      <c r="B1648" t="s">
        <v>6</v>
      </c>
      <c r="C1648" t="s">
        <v>11</v>
      </c>
      <c r="D1648">
        <v>20990551.081902601</v>
      </c>
    </row>
    <row r="1649" spans="1:4" x14ac:dyDescent="0.2">
      <c r="A1649">
        <v>418482</v>
      </c>
      <c r="B1649" t="s">
        <v>5</v>
      </c>
      <c r="C1649" t="s">
        <v>11</v>
      </c>
      <c r="D1649">
        <v>28463519.848272301</v>
      </c>
    </row>
    <row r="1650" spans="1:4" x14ac:dyDescent="0.2">
      <c r="A1650">
        <v>418482</v>
      </c>
      <c r="B1650" t="s">
        <v>4</v>
      </c>
      <c r="C1650" t="s">
        <v>11</v>
      </c>
      <c r="D1650">
        <v>92320556.712500498</v>
      </c>
    </row>
    <row r="1651" spans="1:4" x14ac:dyDescent="0.2">
      <c r="A1651">
        <v>418482</v>
      </c>
      <c r="B1651" t="s">
        <v>3</v>
      </c>
      <c r="C1651" t="s">
        <v>11</v>
      </c>
      <c r="D1651">
        <v>137714948.52414301</v>
      </c>
    </row>
    <row r="1652" spans="1:4" x14ac:dyDescent="0.2">
      <c r="A1652">
        <v>418482</v>
      </c>
      <c r="B1652" t="s">
        <v>2</v>
      </c>
      <c r="C1652" t="s">
        <v>11</v>
      </c>
      <c r="D1652">
        <v>255983449.22079</v>
      </c>
    </row>
    <row r="1653" spans="1:4" x14ac:dyDescent="0.2">
      <c r="A1653">
        <v>418482</v>
      </c>
      <c r="B1653" t="s">
        <v>1</v>
      </c>
      <c r="C1653" t="s">
        <v>11</v>
      </c>
      <c r="D1653">
        <v>315502378.50656199</v>
      </c>
    </row>
    <row r="1654" spans="1:4" x14ac:dyDescent="0.2">
      <c r="A1654">
        <v>418482</v>
      </c>
      <c r="B1654" t="s">
        <v>0</v>
      </c>
      <c r="C1654" t="s">
        <v>11</v>
      </c>
      <c r="D1654">
        <v>408608899.93807</v>
      </c>
    </row>
    <row r="1655" spans="1:4" x14ac:dyDescent="0.2">
      <c r="A1655">
        <v>418482</v>
      </c>
      <c r="B1655" t="s">
        <v>8</v>
      </c>
      <c r="C1655" t="s">
        <v>11</v>
      </c>
      <c r="D1655">
        <v>1272875000</v>
      </c>
    </row>
    <row r="1656" spans="1:4" x14ac:dyDescent="0.2">
      <c r="A1656">
        <v>418482</v>
      </c>
      <c r="B1656" t="s">
        <v>7</v>
      </c>
      <c r="C1656" t="s">
        <v>32</v>
      </c>
      <c r="D1656">
        <v>13952646.907115599</v>
      </c>
    </row>
    <row r="1657" spans="1:4" x14ac:dyDescent="0.2">
      <c r="A1657">
        <v>418482</v>
      </c>
      <c r="B1657" t="s">
        <v>6</v>
      </c>
      <c r="C1657" t="s">
        <v>32</v>
      </c>
      <c r="D1657">
        <v>21969694.623427801</v>
      </c>
    </row>
    <row r="1658" spans="1:4" x14ac:dyDescent="0.2">
      <c r="A1658">
        <v>418482</v>
      </c>
      <c r="B1658" t="s">
        <v>5</v>
      </c>
      <c r="C1658" t="s">
        <v>32</v>
      </c>
      <c r="D1658">
        <v>29411140.644170299</v>
      </c>
    </row>
    <row r="1659" spans="1:4" x14ac:dyDescent="0.2">
      <c r="A1659">
        <v>418482</v>
      </c>
      <c r="B1659" t="s">
        <v>4</v>
      </c>
      <c r="C1659" t="s">
        <v>32</v>
      </c>
      <c r="D1659">
        <v>95975316.243344903</v>
      </c>
    </row>
    <row r="1660" spans="1:4" x14ac:dyDescent="0.2">
      <c r="A1660">
        <v>418482</v>
      </c>
      <c r="B1660" t="s">
        <v>3</v>
      </c>
      <c r="C1660" t="s">
        <v>32</v>
      </c>
      <c r="D1660">
        <v>145883096.465808</v>
      </c>
    </row>
    <row r="1661" spans="1:4" x14ac:dyDescent="0.2">
      <c r="A1661">
        <v>418482</v>
      </c>
      <c r="B1661" t="s">
        <v>2</v>
      </c>
      <c r="C1661" t="s">
        <v>32</v>
      </c>
      <c r="D1661">
        <v>268252651.92308399</v>
      </c>
    </row>
    <row r="1662" spans="1:4" x14ac:dyDescent="0.2">
      <c r="A1662">
        <v>418482</v>
      </c>
      <c r="B1662" t="s">
        <v>1</v>
      </c>
      <c r="C1662" t="s">
        <v>32</v>
      </c>
      <c r="D1662">
        <v>331184779.67864901</v>
      </c>
    </row>
    <row r="1663" spans="1:4" x14ac:dyDescent="0.2">
      <c r="A1663">
        <v>418482</v>
      </c>
      <c r="B1663" t="s">
        <v>0</v>
      </c>
      <c r="C1663" t="s">
        <v>32</v>
      </c>
      <c r="D1663">
        <v>427221673.51440102</v>
      </c>
    </row>
    <row r="1664" spans="1:4" x14ac:dyDescent="0.2">
      <c r="A1664">
        <v>418482</v>
      </c>
      <c r="B1664" t="s">
        <v>8</v>
      </c>
      <c r="C1664" t="s">
        <v>32</v>
      </c>
      <c r="D1664">
        <v>1333851000</v>
      </c>
    </row>
    <row r="1666" spans="1:4" x14ac:dyDescent="0.2">
      <c r="A1666" s="6" t="s">
        <v>12</v>
      </c>
      <c r="B1666" s="6" t="s">
        <v>39</v>
      </c>
      <c r="C1666" s="6" t="s">
        <v>40</v>
      </c>
      <c r="D1666" s="6" t="s">
        <v>14</v>
      </c>
    </row>
    <row r="1667" spans="1:4" x14ac:dyDescent="0.2">
      <c r="A1667">
        <v>418483</v>
      </c>
      <c r="B1667" t="s">
        <v>7</v>
      </c>
      <c r="C1667" t="s">
        <v>9</v>
      </c>
      <c r="D1667">
        <v>12692572.253667001</v>
      </c>
    </row>
    <row r="1668" spans="1:4" x14ac:dyDescent="0.2">
      <c r="A1668">
        <v>418483</v>
      </c>
      <c r="B1668" t="s">
        <v>6</v>
      </c>
      <c r="C1668" t="s">
        <v>9</v>
      </c>
      <c r="D1668">
        <v>20107205.037894599</v>
      </c>
    </row>
    <row r="1669" spans="1:4" x14ac:dyDescent="0.2">
      <c r="A1669">
        <v>418483</v>
      </c>
      <c r="B1669" t="s">
        <v>5</v>
      </c>
      <c r="C1669" t="s">
        <v>9</v>
      </c>
      <c r="D1669">
        <v>28119928.9736114</v>
      </c>
    </row>
    <row r="1670" spans="1:4" x14ac:dyDescent="0.2">
      <c r="A1670">
        <v>418483</v>
      </c>
      <c r="B1670" t="s">
        <v>4</v>
      </c>
      <c r="C1670" t="s">
        <v>9</v>
      </c>
      <c r="D1670">
        <v>89971713.892855793</v>
      </c>
    </row>
    <row r="1671" spans="1:4" x14ac:dyDescent="0.2">
      <c r="A1671">
        <v>418483</v>
      </c>
      <c r="B1671" t="s">
        <v>3</v>
      </c>
      <c r="C1671" t="s">
        <v>9</v>
      </c>
      <c r="D1671">
        <v>127811561.00680301</v>
      </c>
    </row>
    <row r="1672" spans="1:4" x14ac:dyDescent="0.2">
      <c r="A1672">
        <v>418483</v>
      </c>
      <c r="B1672" t="s">
        <v>2</v>
      </c>
      <c r="C1672" t="s">
        <v>9</v>
      </c>
      <c r="D1672">
        <v>244531871.02850899</v>
      </c>
    </row>
    <row r="1673" spans="1:4" x14ac:dyDescent="0.2">
      <c r="A1673">
        <v>418483</v>
      </c>
      <c r="B1673" t="s">
        <v>1</v>
      </c>
      <c r="C1673" t="s">
        <v>9</v>
      </c>
      <c r="D1673">
        <v>302887589.40669501</v>
      </c>
    </row>
    <row r="1674" spans="1:4" x14ac:dyDescent="0.2">
      <c r="A1674">
        <v>418483</v>
      </c>
      <c r="B1674" t="s">
        <v>0</v>
      </c>
      <c r="C1674" t="s">
        <v>9</v>
      </c>
      <c r="D1674">
        <v>395708558.39996397</v>
      </c>
    </row>
    <row r="1675" spans="1:4" x14ac:dyDescent="0.2">
      <c r="A1675">
        <v>418483</v>
      </c>
      <c r="B1675" t="s">
        <v>8</v>
      </c>
      <c r="C1675" t="s">
        <v>9</v>
      </c>
      <c r="D1675">
        <v>1221831000</v>
      </c>
    </row>
    <row r="1676" spans="1:4" x14ac:dyDescent="0.2">
      <c r="A1676">
        <v>418483</v>
      </c>
      <c r="B1676" t="s">
        <v>7</v>
      </c>
      <c r="C1676" t="s">
        <v>10</v>
      </c>
      <c r="D1676">
        <v>12841655.6263633</v>
      </c>
    </row>
    <row r="1677" spans="1:4" x14ac:dyDescent="0.2">
      <c r="A1677">
        <v>418483</v>
      </c>
      <c r="B1677" t="s">
        <v>6</v>
      </c>
      <c r="C1677" t="s">
        <v>10</v>
      </c>
      <c r="D1677">
        <v>20479500.2049325</v>
      </c>
    </row>
    <row r="1678" spans="1:4" x14ac:dyDescent="0.2">
      <c r="A1678">
        <v>418483</v>
      </c>
      <c r="B1678" t="s">
        <v>5</v>
      </c>
      <c r="C1678" t="s">
        <v>10</v>
      </c>
      <c r="D1678">
        <v>28251498.897663198</v>
      </c>
    </row>
    <row r="1679" spans="1:4" x14ac:dyDescent="0.2">
      <c r="A1679">
        <v>418483</v>
      </c>
      <c r="B1679" t="s">
        <v>4</v>
      </c>
      <c r="C1679" t="s">
        <v>10</v>
      </c>
      <c r="D1679">
        <v>90886570.329968303</v>
      </c>
    </row>
    <row r="1680" spans="1:4" x14ac:dyDescent="0.2">
      <c r="A1680">
        <v>418483</v>
      </c>
      <c r="B1680" t="s">
        <v>3</v>
      </c>
      <c r="C1680" t="s">
        <v>10</v>
      </c>
      <c r="D1680">
        <v>131979393.745527</v>
      </c>
    </row>
    <row r="1681" spans="1:4" x14ac:dyDescent="0.2">
      <c r="A1681">
        <v>418483</v>
      </c>
      <c r="B1681" t="s">
        <v>2</v>
      </c>
      <c r="C1681" t="s">
        <v>10</v>
      </c>
      <c r="D1681">
        <v>249358062.94531301</v>
      </c>
    </row>
    <row r="1682" spans="1:4" x14ac:dyDescent="0.2">
      <c r="A1682">
        <v>418483</v>
      </c>
      <c r="B1682" t="s">
        <v>1</v>
      </c>
      <c r="C1682" t="s">
        <v>10</v>
      </c>
      <c r="D1682">
        <v>308078218.22507399</v>
      </c>
    </row>
    <row r="1683" spans="1:4" x14ac:dyDescent="0.2">
      <c r="A1683">
        <v>418483</v>
      </c>
      <c r="B1683" t="s">
        <v>0</v>
      </c>
      <c r="C1683" t="s">
        <v>10</v>
      </c>
      <c r="D1683">
        <v>400729100.025159</v>
      </c>
    </row>
    <row r="1684" spans="1:4" x14ac:dyDescent="0.2">
      <c r="A1684">
        <v>418483</v>
      </c>
      <c r="B1684" t="s">
        <v>8</v>
      </c>
      <c r="C1684" t="s">
        <v>10</v>
      </c>
      <c r="D1684">
        <v>1242604000</v>
      </c>
    </row>
    <row r="1685" spans="1:4" x14ac:dyDescent="0.2">
      <c r="A1685">
        <v>418483</v>
      </c>
      <c r="B1685" t="s">
        <v>7</v>
      </c>
      <c r="C1685" t="s">
        <v>11</v>
      </c>
      <c r="D1685">
        <v>13195177.5280322</v>
      </c>
    </row>
    <row r="1686" spans="1:4" x14ac:dyDescent="0.2">
      <c r="A1686">
        <v>418483</v>
      </c>
      <c r="B1686" t="s">
        <v>6</v>
      </c>
      <c r="C1686" t="s">
        <v>11</v>
      </c>
      <c r="D1686">
        <v>20839694.508164201</v>
      </c>
    </row>
    <row r="1687" spans="1:4" x14ac:dyDescent="0.2">
      <c r="A1687">
        <v>418483</v>
      </c>
      <c r="B1687" t="s">
        <v>5</v>
      </c>
      <c r="C1687" t="s">
        <v>11</v>
      </c>
      <c r="D1687">
        <v>28258955.944061801</v>
      </c>
    </row>
    <row r="1688" spans="1:4" x14ac:dyDescent="0.2">
      <c r="A1688">
        <v>418483</v>
      </c>
      <c r="B1688" t="s">
        <v>4</v>
      </c>
      <c r="C1688" t="s">
        <v>11</v>
      </c>
      <c r="D1688">
        <v>91657059.941171095</v>
      </c>
    </row>
    <row r="1689" spans="1:4" x14ac:dyDescent="0.2">
      <c r="A1689">
        <v>418483</v>
      </c>
      <c r="B1689" t="s">
        <v>3</v>
      </c>
      <c r="C1689" t="s">
        <v>11</v>
      </c>
      <c r="D1689">
        <v>136725207.701911</v>
      </c>
    </row>
    <row r="1690" spans="1:4" x14ac:dyDescent="0.2">
      <c r="A1690">
        <v>418483</v>
      </c>
      <c r="B1690" t="s">
        <v>2</v>
      </c>
      <c r="C1690" t="s">
        <v>11</v>
      </c>
      <c r="D1690">
        <v>254143726.86512101</v>
      </c>
    </row>
    <row r="1691" spans="1:4" x14ac:dyDescent="0.2">
      <c r="A1691">
        <v>418483</v>
      </c>
      <c r="B1691" t="s">
        <v>1</v>
      </c>
      <c r="C1691" t="s">
        <v>11</v>
      </c>
      <c r="D1691">
        <v>313234900.74277699</v>
      </c>
    </row>
    <row r="1692" spans="1:4" x14ac:dyDescent="0.2">
      <c r="A1692">
        <v>418483</v>
      </c>
      <c r="B1692" t="s">
        <v>0</v>
      </c>
      <c r="C1692" t="s">
        <v>11</v>
      </c>
      <c r="D1692">
        <v>405672276.76876098</v>
      </c>
    </row>
    <row r="1693" spans="1:4" x14ac:dyDescent="0.2">
      <c r="A1693">
        <v>418483</v>
      </c>
      <c r="B1693" t="s">
        <v>8</v>
      </c>
      <c r="C1693" t="s">
        <v>11</v>
      </c>
      <c r="D1693">
        <v>1263727000</v>
      </c>
    </row>
    <row r="1694" spans="1:4" x14ac:dyDescent="0.2">
      <c r="A1694">
        <v>418483</v>
      </c>
      <c r="B1694" t="s">
        <v>7</v>
      </c>
      <c r="C1694" t="s">
        <v>32</v>
      </c>
      <c r="D1694">
        <v>13417407.935938699</v>
      </c>
    </row>
    <row r="1695" spans="1:4" x14ac:dyDescent="0.2">
      <c r="A1695">
        <v>418483</v>
      </c>
      <c r="B1695" t="s">
        <v>6</v>
      </c>
      <c r="C1695" t="s">
        <v>32</v>
      </c>
      <c r="D1695">
        <v>21126912.8325895</v>
      </c>
    </row>
    <row r="1696" spans="1:4" x14ac:dyDescent="0.2">
      <c r="A1696">
        <v>418483</v>
      </c>
      <c r="B1696" t="s">
        <v>5</v>
      </c>
      <c r="C1696" t="s">
        <v>32</v>
      </c>
      <c r="D1696">
        <v>28282896.751500901</v>
      </c>
    </row>
    <row r="1697" spans="1:4" x14ac:dyDescent="0.2">
      <c r="A1697">
        <v>418483</v>
      </c>
      <c r="B1697" t="s">
        <v>4</v>
      </c>
      <c r="C1697" t="s">
        <v>32</v>
      </c>
      <c r="D1697">
        <v>92293596.934711799</v>
      </c>
    </row>
    <row r="1698" spans="1:4" x14ac:dyDescent="0.2">
      <c r="A1698">
        <v>418483</v>
      </c>
      <c r="B1698" t="s">
        <v>3</v>
      </c>
      <c r="C1698" t="s">
        <v>32</v>
      </c>
      <c r="D1698">
        <v>140286859.49484</v>
      </c>
    </row>
    <row r="1699" spans="1:4" x14ac:dyDescent="0.2">
      <c r="A1699">
        <v>418483</v>
      </c>
      <c r="B1699" t="s">
        <v>2</v>
      </c>
      <c r="C1699" t="s">
        <v>32</v>
      </c>
      <c r="D1699">
        <v>257962183.427277</v>
      </c>
    </row>
    <row r="1700" spans="1:4" x14ac:dyDescent="0.2">
      <c r="A1700">
        <v>418483</v>
      </c>
      <c r="B1700" t="s">
        <v>1</v>
      </c>
      <c r="C1700" t="s">
        <v>32</v>
      </c>
      <c r="D1700">
        <v>318480165.14029503</v>
      </c>
    </row>
    <row r="1701" spans="1:4" x14ac:dyDescent="0.2">
      <c r="A1701">
        <v>418483</v>
      </c>
      <c r="B1701" t="s">
        <v>0</v>
      </c>
      <c r="C1701" t="s">
        <v>32</v>
      </c>
      <c r="D1701">
        <v>410832977.48284602</v>
      </c>
    </row>
    <row r="1702" spans="1:4" x14ac:dyDescent="0.2">
      <c r="A1702">
        <v>418483</v>
      </c>
      <c r="B1702" t="s">
        <v>8</v>
      </c>
      <c r="C1702" t="s">
        <v>32</v>
      </c>
      <c r="D1702">
        <v>1282683000</v>
      </c>
    </row>
    <row r="1704" spans="1:4" x14ac:dyDescent="0.2">
      <c r="A1704" s="6" t="s">
        <v>12</v>
      </c>
      <c r="B1704" s="6" t="s">
        <v>39</v>
      </c>
      <c r="C1704" s="6" t="s">
        <v>40</v>
      </c>
      <c r="D1704" s="6" t="s">
        <v>14</v>
      </c>
    </row>
    <row r="1705" spans="1:4" x14ac:dyDescent="0.2">
      <c r="A1705">
        <v>418484</v>
      </c>
      <c r="B1705" t="s">
        <v>7</v>
      </c>
      <c r="C1705" t="s">
        <v>9</v>
      </c>
      <c r="D1705">
        <v>13180000</v>
      </c>
    </row>
    <row r="1706" spans="1:4" x14ac:dyDescent="0.2">
      <c r="A1706">
        <v>418484</v>
      </c>
      <c r="B1706" t="s">
        <v>6</v>
      </c>
      <c r="C1706" t="s">
        <v>9</v>
      </c>
      <c r="D1706">
        <v>22459000</v>
      </c>
    </row>
    <row r="1707" spans="1:4" x14ac:dyDescent="0.2">
      <c r="A1707">
        <v>418484</v>
      </c>
      <c r="B1707" t="s">
        <v>5</v>
      </c>
      <c r="C1707" t="s">
        <v>9</v>
      </c>
      <c r="D1707">
        <v>29744000</v>
      </c>
    </row>
    <row r="1708" spans="1:4" x14ac:dyDescent="0.2">
      <c r="A1708">
        <v>418484</v>
      </c>
      <c r="B1708" t="s">
        <v>4</v>
      </c>
      <c r="C1708" t="s">
        <v>9</v>
      </c>
      <c r="D1708">
        <v>84855000</v>
      </c>
    </row>
    <row r="1709" spans="1:4" x14ac:dyDescent="0.2">
      <c r="A1709">
        <v>418484</v>
      </c>
      <c r="B1709" t="s">
        <v>3</v>
      </c>
      <c r="C1709" t="s">
        <v>9</v>
      </c>
      <c r="D1709">
        <v>155479000</v>
      </c>
    </row>
    <row r="1710" spans="1:4" x14ac:dyDescent="0.2">
      <c r="A1710">
        <v>418484</v>
      </c>
      <c r="B1710" t="s">
        <v>1</v>
      </c>
      <c r="C1710" t="s">
        <v>9</v>
      </c>
      <c r="D1710">
        <v>203153000</v>
      </c>
    </row>
    <row r="1711" spans="1:4" x14ac:dyDescent="0.2">
      <c r="A1711">
        <v>418484</v>
      </c>
      <c r="B1711" t="s">
        <v>2</v>
      </c>
      <c r="C1711" t="s">
        <v>9</v>
      </c>
      <c r="D1711">
        <v>302568000</v>
      </c>
    </row>
    <row r="1712" spans="1:4" x14ac:dyDescent="0.2">
      <c r="A1712">
        <v>418484</v>
      </c>
      <c r="B1712" t="s">
        <v>0</v>
      </c>
      <c r="C1712" t="s">
        <v>9</v>
      </c>
      <c r="D1712">
        <v>482561000</v>
      </c>
    </row>
    <row r="1713" spans="1:4" x14ac:dyDescent="0.2">
      <c r="A1713">
        <v>418484</v>
      </c>
      <c r="B1713" t="s">
        <v>8</v>
      </c>
      <c r="C1713" t="s">
        <v>9</v>
      </c>
      <c r="D1713">
        <v>1293999000</v>
      </c>
    </row>
    <row r="1714" spans="1:4" x14ac:dyDescent="0.2">
      <c r="A1714">
        <v>418484</v>
      </c>
      <c r="B1714" t="s">
        <v>0</v>
      </c>
      <c r="C1714" t="s">
        <v>10</v>
      </c>
      <c r="D1714">
        <v>0</v>
      </c>
    </row>
    <row r="1715" spans="1:4" x14ac:dyDescent="0.2">
      <c r="A1715">
        <v>418484</v>
      </c>
      <c r="B1715" t="s">
        <v>6</v>
      </c>
      <c r="C1715" t="s">
        <v>10</v>
      </c>
      <c r="D1715">
        <v>1365000</v>
      </c>
    </row>
    <row r="1716" spans="1:4" x14ac:dyDescent="0.2">
      <c r="A1716">
        <v>418484</v>
      </c>
      <c r="B1716" t="s">
        <v>7</v>
      </c>
      <c r="C1716" t="s">
        <v>10</v>
      </c>
      <c r="D1716">
        <v>2022000</v>
      </c>
    </row>
    <row r="1717" spans="1:4" x14ac:dyDescent="0.2">
      <c r="A1717">
        <v>418484</v>
      </c>
      <c r="B1717" t="s">
        <v>5</v>
      </c>
      <c r="C1717" t="s">
        <v>10</v>
      </c>
      <c r="D1717">
        <v>4564000</v>
      </c>
    </row>
    <row r="1718" spans="1:4" x14ac:dyDescent="0.2">
      <c r="A1718">
        <v>418484</v>
      </c>
      <c r="B1718" t="s">
        <v>3</v>
      </c>
      <c r="C1718" t="s">
        <v>10</v>
      </c>
      <c r="D1718">
        <v>20021000</v>
      </c>
    </row>
    <row r="1719" spans="1:4" x14ac:dyDescent="0.2">
      <c r="A1719">
        <v>418484</v>
      </c>
      <c r="B1719" t="s">
        <v>4</v>
      </c>
      <c r="C1719" t="s">
        <v>10</v>
      </c>
      <c r="D1719">
        <v>30709000</v>
      </c>
    </row>
    <row r="1720" spans="1:4" x14ac:dyDescent="0.2">
      <c r="A1720">
        <v>418484</v>
      </c>
      <c r="B1720" t="s">
        <v>2</v>
      </c>
      <c r="C1720" t="s">
        <v>10</v>
      </c>
      <c r="D1720">
        <v>39523000</v>
      </c>
    </row>
    <row r="1721" spans="1:4" x14ac:dyDescent="0.2">
      <c r="A1721">
        <v>418484</v>
      </c>
      <c r="B1721" t="s">
        <v>1</v>
      </c>
      <c r="C1721" t="s">
        <v>10</v>
      </c>
      <c r="D1721">
        <v>63796000</v>
      </c>
    </row>
    <row r="1722" spans="1:4" x14ac:dyDescent="0.2">
      <c r="A1722">
        <v>418484</v>
      </c>
      <c r="B1722" t="s">
        <v>8</v>
      </c>
      <c r="C1722" t="s">
        <v>10</v>
      </c>
      <c r="D1722">
        <v>162000000</v>
      </c>
    </row>
    <row r="1723" spans="1:4" x14ac:dyDescent="0.2">
      <c r="A1723">
        <v>418484</v>
      </c>
      <c r="B1723" t="s">
        <v>6</v>
      </c>
      <c r="C1723" t="s">
        <v>11</v>
      </c>
      <c r="D1723">
        <v>0</v>
      </c>
    </row>
    <row r="1724" spans="1:4" x14ac:dyDescent="0.2">
      <c r="A1724">
        <v>418484</v>
      </c>
      <c r="B1724" t="s">
        <v>0</v>
      </c>
      <c r="C1724" t="s">
        <v>11</v>
      </c>
      <c r="D1724">
        <v>0</v>
      </c>
    </row>
    <row r="1725" spans="1:4" x14ac:dyDescent="0.2">
      <c r="A1725">
        <v>418484</v>
      </c>
      <c r="B1725" t="s">
        <v>7</v>
      </c>
      <c r="C1725" t="s">
        <v>11</v>
      </c>
      <c r="D1725">
        <v>0</v>
      </c>
    </row>
    <row r="1726" spans="1:4" x14ac:dyDescent="0.2">
      <c r="A1726">
        <v>418484</v>
      </c>
      <c r="B1726" t="s">
        <v>2</v>
      </c>
      <c r="C1726" t="s">
        <v>11</v>
      </c>
      <c r="D1726">
        <v>0</v>
      </c>
    </row>
    <row r="1727" spans="1:4" x14ac:dyDescent="0.2">
      <c r="A1727">
        <v>418484</v>
      </c>
      <c r="B1727" t="s">
        <v>4</v>
      </c>
      <c r="C1727" t="s">
        <v>11</v>
      </c>
      <c r="D1727">
        <v>0</v>
      </c>
    </row>
    <row r="1728" spans="1:4" x14ac:dyDescent="0.2">
      <c r="A1728">
        <v>418484</v>
      </c>
      <c r="B1728" t="s">
        <v>5</v>
      </c>
      <c r="C1728" t="s">
        <v>11</v>
      </c>
      <c r="D1728">
        <v>0</v>
      </c>
    </row>
    <row r="1729" spans="1:4" x14ac:dyDescent="0.2">
      <c r="A1729">
        <v>418484</v>
      </c>
      <c r="B1729" t="s">
        <v>8</v>
      </c>
      <c r="C1729" t="s">
        <v>11</v>
      </c>
      <c r="D1729">
        <v>0</v>
      </c>
    </row>
    <row r="1730" spans="1:4" x14ac:dyDescent="0.2">
      <c r="A1730">
        <v>418484</v>
      </c>
      <c r="B1730" t="s">
        <v>1</v>
      </c>
      <c r="C1730" t="s">
        <v>11</v>
      </c>
      <c r="D1730">
        <v>0</v>
      </c>
    </row>
    <row r="1731" spans="1:4" x14ac:dyDescent="0.2">
      <c r="A1731">
        <v>418484</v>
      </c>
      <c r="B1731" t="s">
        <v>3</v>
      </c>
      <c r="C1731" t="s">
        <v>11</v>
      </c>
      <c r="D1731">
        <v>0</v>
      </c>
    </row>
    <row r="1732" spans="1:4" x14ac:dyDescent="0.2">
      <c r="A1732">
        <v>418484</v>
      </c>
      <c r="B1732" t="s">
        <v>8</v>
      </c>
      <c r="C1732" t="s">
        <v>32</v>
      </c>
      <c r="D1732">
        <v>-16980000</v>
      </c>
    </row>
    <row r="1733" spans="1:4" x14ac:dyDescent="0.2">
      <c r="A1733">
        <v>418484</v>
      </c>
      <c r="B1733" t="s">
        <v>4</v>
      </c>
      <c r="C1733" t="s">
        <v>32</v>
      </c>
      <c r="D1733">
        <v>-9800000</v>
      </c>
    </row>
    <row r="1734" spans="1:4" x14ac:dyDescent="0.2">
      <c r="A1734">
        <v>418484</v>
      </c>
      <c r="B1734" t="s">
        <v>2</v>
      </c>
      <c r="C1734" t="s">
        <v>32</v>
      </c>
      <c r="D1734">
        <v>-7180000</v>
      </c>
    </row>
    <row r="1735" spans="1:4" x14ac:dyDescent="0.2">
      <c r="A1735">
        <v>418484</v>
      </c>
      <c r="B1735" t="s">
        <v>6</v>
      </c>
      <c r="C1735" t="s">
        <v>32</v>
      </c>
      <c r="D1735">
        <v>0</v>
      </c>
    </row>
    <row r="1736" spans="1:4" x14ac:dyDescent="0.2">
      <c r="A1736">
        <v>418484</v>
      </c>
      <c r="B1736" t="s">
        <v>0</v>
      </c>
      <c r="C1736" t="s">
        <v>32</v>
      </c>
      <c r="D1736">
        <v>0</v>
      </c>
    </row>
    <row r="1737" spans="1:4" x14ac:dyDescent="0.2">
      <c r="A1737">
        <v>418484</v>
      </c>
      <c r="B1737" t="s">
        <v>7</v>
      </c>
      <c r="C1737" t="s">
        <v>32</v>
      </c>
      <c r="D1737">
        <v>0</v>
      </c>
    </row>
    <row r="1738" spans="1:4" x14ac:dyDescent="0.2">
      <c r="A1738">
        <v>418484</v>
      </c>
      <c r="B1738" t="s">
        <v>5</v>
      </c>
      <c r="C1738" t="s">
        <v>32</v>
      </c>
      <c r="D1738">
        <v>0</v>
      </c>
    </row>
    <row r="1739" spans="1:4" x14ac:dyDescent="0.2">
      <c r="A1739">
        <v>418484</v>
      </c>
      <c r="B1739" t="s">
        <v>1</v>
      </c>
      <c r="C1739" t="s">
        <v>32</v>
      </c>
      <c r="D1739">
        <v>0</v>
      </c>
    </row>
    <row r="1740" spans="1:4" x14ac:dyDescent="0.2">
      <c r="A1740">
        <v>418484</v>
      </c>
      <c r="B1740" t="s">
        <v>3</v>
      </c>
      <c r="C1740" t="s">
        <v>32</v>
      </c>
      <c r="D1740">
        <v>0</v>
      </c>
    </row>
    <row r="1742" spans="1:4" x14ac:dyDescent="0.2">
      <c r="A1742" s="6" t="s">
        <v>12</v>
      </c>
      <c r="B1742" s="6" t="s">
        <v>39</v>
      </c>
      <c r="C1742" s="6" t="s">
        <v>40</v>
      </c>
      <c r="D1742" s="6" t="s">
        <v>14</v>
      </c>
    </row>
    <row r="1743" spans="1:4" x14ac:dyDescent="0.2">
      <c r="A1743">
        <v>418485</v>
      </c>
      <c r="B1743" t="s">
        <v>7</v>
      </c>
      <c r="C1743" t="s">
        <v>9</v>
      </c>
      <c r="D1743">
        <v>1181000</v>
      </c>
    </row>
    <row r="1744" spans="1:4" x14ac:dyDescent="0.2">
      <c r="A1744">
        <v>418485</v>
      </c>
      <c r="B1744" t="s">
        <v>6</v>
      </c>
      <c r="C1744" t="s">
        <v>9</v>
      </c>
      <c r="D1744">
        <v>1725000</v>
      </c>
    </row>
    <row r="1745" spans="1:4" x14ac:dyDescent="0.2">
      <c r="A1745">
        <v>418485</v>
      </c>
      <c r="B1745" t="s">
        <v>5</v>
      </c>
      <c r="C1745" t="s">
        <v>9</v>
      </c>
      <c r="D1745">
        <v>7767000</v>
      </c>
    </row>
    <row r="1746" spans="1:4" x14ac:dyDescent="0.2">
      <c r="A1746">
        <v>418485</v>
      </c>
      <c r="B1746" t="s">
        <v>3</v>
      </c>
      <c r="C1746" t="s">
        <v>9</v>
      </c>
      <c r="D1746">
        <v>21375000</v>
      </c>
    </row>
    <row r="1747" spans="1:4" x14ac:dyDescent="0.2">
      <c r="A1747">
        <v>418485</v>
      </c>
      <c r="B1747" t="s">
        <v>4</v>
      </c>
      <c r="C1747" t="s">
        <v>9</v>
      </c>
      <c r="D1747">
        <v>24186000</v>
      </c>
    </row>
    <row r="1748" spans="1:4" x14ac:dyDescent="0.2">
      <c r="A1748">
        <v>418485</v>
      </c>
      <c r="B1748" t="s">
        <v>2</v>
      </c>
      <c r="C1748" t="s">
        <v>9</v>
      </c>
      <c r="D1748">
        <v>42452000</v>
      </c>
    </row>
    <row r="1749" spans="1:4" x14ac:dyDescent="0.2">
      <c r="A1749">
        <v>418485</v>
      </c>
      <c r="B1749" t="s">
        <v>1</v>
      </c>
      <c r="C1749" t="s">
        <v>9</v>
      </c>
      <c r="D1749">
        <v>60795000</v>
      </c>
    </row>
    <row r="1750" spans="1:4" x14ac:dyDescent="0.2">
      <c r="A1750">
        <v>418485</v>
      </c>
      <c r="B1750" t="s">
        <v>0</v>
      </c>
      <c r="C1750" t="s">
        <v>9</v>
      </c>
      <c r="D1750">
        <v>85038000</v>
      </c>
    </row>
    <row r="1751" spans="1:4" x14ac:dyDescent="0.2">
      <c r="A1751">
        <v>418485</v>
      </c>
      <c r="B1751" t="s">
        <v>8</v>
      </c>
      <c r="C1751" t="s">
        <v>9</v>
      </c>
      <c r="D1751">
        <v>244519000</v>
      </c>
    </row>
    <row r="1752" spans="1:4" x14ac:dyDescent="0.2">
      <c r="A1752">
        <v>418485</v>
      </c>
      <c r="B1752" t="s">
        <v>7</v>
      </c>
      <c r="C1752" t="s">
        <v>10</v>
      </c>
      <c r="D1752">
        <v>1232000</v>
      </c>
    </row>
    <row r="1753" spans="1:4" x14ac:dyDescent="0.2">
      <c r="A1753">
        <v>418485</v>
      </c>
      <c r="B1753" t="s">
        <v>6</v>
      </c>
      <c r="C1753" t="s">
        <v>10</v>
      </c>
      <c r="D1753">
        <v>1799000</v>
      </c>
    </row>
    <row r="1754" spans="1:4" x14ac:dyDescent="0.2">
      <c r="A1754">
        <v>418485</v>
      </c>
      <c r="B1754" t="s">
        <v>5</v>
      </c>
      <c r="C1754" t="s">
        <v>10</v>
      </c>
      <c r="D1754">
        <v>8083000</v>
      </c>
    </row>
    <row r="1755" spans="1:4" x14ac:dyDescent="0.2">
      <c r="A1755">
        <v>418485</v>
      </c>
      <c r="B1755" t="s">
        <v>3</v>
      </c>
      <c r="C1755" t="s">
        <v>10</v>
      </c>
      <c r="D1755">
        <v>22255000</v>
      </c>
    </row>
    <row r="1756" spans="1:4" x14ac:dyDescent="0.2">
      <c r="A1756">
        <v>418485</v>
      </c>
      <c r="B1756" t="s">
        <v>4</v>
      </c>
      <c r="C1756" t="s">
        <v>10</v>
      </c>
      <c r="D1756">
        <v>25180000</v>
      </c>
    </row>
    <row r="1757" spans="1:4" x14ac:dyDescent="0.2">
      <c r="A1757">
        <v>418485</v>
      </c>
      <c r="B1757" t="s">
        <v>2</v>
      </c>
      <c r="C1757" t="s">
        <v>10</v>
      </c>
      <c r="D1757">
        <v>44196000</v>
      </c>
    </row>
    <row r="1758" spans="1:4" x14ac:dyDescent="0.2">
      <c r="A1758">
        <v>418485</v>
      </c>
      <c r="B1758" t="s">
        <v>1</v>
      </c>
      <c r="C1758" t="s">
        <v>10</v>
      </c>
      <c r="D1758">
        <v>63291000</v>
      </c>
    </row>
    <row r="1759" spans="1:4" x14ac:dyDescent="0.2">
      <c r="A1759">
        <v>418485</v>
      </c>
      <c r="B1759" t="s">
        <v>0</v>
      </c>
      <c r="C1759" t="s">
        <v>10</v>
      </c>
      <c r="D1759">
        <v>88531000</v>
      </c>
    </row>
    <row r="1760" spans="1:4" x14ac:dyDescent="0.2">
      <c r="A1760">
        <v>418485</v>
      </c>
      <c r="B1760" t="s">
        <v>8</v>
      </c>
      <c r="C1760" t="s">
        <v>10</v>
      </c>
      <c r="D1760">
        <v>254567000</v>
      </c>
    </row>
    <row r="1761" spans="1:4" x14ac:dyDescent="0.2">
      <c r="A1761">
        <v>418485</v>
      </c>
      <c r="B1761" t="s">
        <v>7</v>
      </c>
      <c r="C1761" t="s">
        <v>11</v>
      </c>
      <c r="D1761">
        <v>1307000</v>
      </c>
    </row>
    <row r="1762" spans="1:4" x14ac:dyDescent="0.2">
      <c r="A1762">
        <v>418485</v>
      </c>
      <c r="B1762" t="s">
        <v>6</v>
      </c>
      <c r="C1762" t="s">
        <v>11</v>
      </c>
      <c r="D1762">
        <v>1911000</v>
      </c>
    </row>
    <row r="1763" spans="1:4" x14ac:dyDescent="0.2">
      <c r="A1763">
        <v>418485</v>
      </c>
      <c r="B1763" t="s">
        <v>5</v>
      </c>
      <c r="C1763" t="s">
        <v>11</v>
      </c>
      <c r="D1763">
        <v>8590000</v>
      </c>
    </row>
    <row r="1764" spans="1:4" x14ac:dyDescent="0.2">
      <c r="A1764">
        <v>418485</v>
      </c>
      <c r="B1764" t="s">
        <v>3</v>
      </c>
      <c r="C1764" t="s">
        <v>11</v>
      </c>
      <c r="D1764">
        <v>23649000</v>
      </c>
    </row>
    <row r="1765" spans="1:4" x14ac:dyDescent="0.2">
      <c r="A1765">
        <v>418485</v>
      </c>
      <c r="B1765" t="s">
        <v>4</v>
      </c>
      <c r="C1765" t="s">
        <v>11</v>
      </c>
      <c r="D1765">
        <v>26756000</v>
      </c>
    </row>
    <row r="1766" spans="1:4" x14ac:dyDescent="0.2">
      <c r="A1766">
        <v>418485</v>
      </c>
      <c r="B1766" t="s">
        <v>2</v>
      </c>
      <c r="C1766" t="s">
        <v>11</v>
      </c>
      <c r="D1766">
        <v>46961000</v>
      </c>
    </row>
    <row r="1767" spans="1:4" x14ac:dyDescent="0.2">
      <c r="A1767">
        <v>418485</v>
      </c>
      <c r="B1767" t="s">
        <v>1</v>
      </c>
      <c r="C1767" t="s">
        <v>11</v>
      </c>
      <c r="D1767">
        <v>67254000</v>
      </c>
    </row>
    <row r="1768" spans="1:4" x14ac:dyDescent="0.2">
      <c r="A1768">
        <v>418485</v>
      </c>
      <c r="B1768" t="s">
        <v>0</v>
      </c>
      <c r="C1768" t="s">
        <v>11</v>
      </c>
      <c r="D1768">
        <v>94080000</v>
      </c>
    </row>
    <row r="1769" spans="1:4" x14ac:dyDescent="0.2">
      <c r="A1769">
        <v>418485</v>
      </c>
      <c r="B1769" t="s">
        <v>8</v>
      </c>
      <c r="C1769" t="s">
        <v>11</v>
      </c>
      <c r="D1769">
        <v>270508000</v>
      </c>
    </row>
    <row r="1770" spans="1:4" x14ac:dyDescent="0.2">
      <c r="A1770">
        <v>418485</v>
      </c>
      <c r="B1770" t="s">
        <v>7</v>
      </c>
      <c r="C1770" t="s">
        <v>32</v>
      </c>
      <c r="D1770">
        <v>1351000</v>
      </c>
    </row>
    <row r="1771" spans="1:4" x14ac:dyDescent="0.2">
      <c r="A1771">
        <v>418485</v>
      </c>
      <c r="B1771" t="s">
        <v>6</v>
      </c>
      <c r="C1771" t="s">
        <v>32</v>
      </c>
      <c r="D1771">
        <v>1976000</v>
      </c>
    </row>
    <row r="1772" spans="1:4" x14ac:dyDescent="0.2">
      <c r="A1772">
        <v>418485</v>
      </c>
      <c r="B1772" t="s">
        <v>5</v>
      </c>
      <c r="C1772" t="s">
        <v>32</v>
      </c>
      <c r="D1772">
        <v>8881000</v>
      </c>
    </row>
    <row r="1773" spans="1:4" x14ac:dyDescent="0.2">
      <c r="A1773">
        <v>418485</v>
      </c>
      <c r="B1773" t="s">
        <v>3</v>
      </c>
      <c r="C1773" t="s">
        <v>32</v>
      </c>
      <c r="D1773">
        <v>24451000</v>
      </c>
    </row>
    <row r="1774" spans="1:4" x14ac:dyDescent="0.2">
      <c r="A1774">
        <v>418485</v>
      </c>
      <c r="B1774" t="s">
        <v>4</v>
      </c>
      <c r="C1774" t="s">
        <v>32</v>
      </c>
      <c r="D1774">
        <v>27662000</v>
      </c>
    </row>
    <row r="1775" spans="1:4" x14ac:dyDescent="0.2">
      <c r="A1775">
        <v>418485</v>
      </c>
      <c r="B1775" t="s">
        <v>2</v>
      </c>
      <c r="C1775" t="s">
        <v>32</v>
      </c>
      <c r="D1775">
        <v>48555000</v>
      </c>
    </row>
    <row r="1776" spans="1:4" x14ac:dyDescent="0.2">
      <c r="A1776">
        <v>418485</v>
      </c>
      <c r="B1776" t="s">
        <v>1</v>
      </c>
      <c r="C1776" t="s">
        <v>32</v>
      </c>
      <c r="D1776">
        <v>69533000</v>
      </c>
    </row>
    <row r="1777" spans="1:4" x14ac:dyDescent="0.2">
      <c r="A1777">
        <v>418485</v>
      </c>
      <c r="B1777" t="s">
        <v>0</v>
      </c>
      <c r="C1777" t="s">
        <v>32</v>
      </c>
      <c r="D1777">
        <v>97276000</v>
      </c>
    </row>
    <row r="1778" spans="1:4" x14ac:dyDescent="0.2">
      <c r="A1778">
        <v>418485</v>
      </c>
      <c r="B1778" t="s">
        <v>8</v>
      </c>
      <c r="C1778" t="s">
        <v>32</v>
      </c>
      <c r="D1778">
        <v>279685000</v>
      </c>
    </row>
    <row r="1780" spans="1:4" x14ac:dyDescent="0.2">
      <c r="A1780" s="6" t="s">
        <v>12</v>
      </c>
      <c r="B1780" s="6" t="s">
        <v>39</v>
      </c>
      <c r="C1780" s="6" t="s">
        <v>40</v>
      </c>
      <c r="D1780" s="6" t="s">
        <v>14</v>
      </c>
    </row>
    <row r="1781" spans="1:4" x14ac:dyDescent="0.2">
      <c r="A1781">
        <v>426908</v>
      </c>
      <c r="B1781" t="s">
        <v>6</v>
      </c>
      <c r="C1781" t="s">
        <v>9</v>
      </c>
      <c r="D1781">
        <v>0</v>
      </c>
    </row>
    <row r="1782" spans="1:4" x14ac:dyDescent="0.2">
      <c r="A1782">
        <v>426908</v>
      </c>
      <c r="B1782" t="s">
        <v>0</v>
      </c>
      <c r="C1782" t="s">
        <v>9</v>
      </c>
      <c r="D1782">
        <v>0</v>
      </c>
    </row>
    <row r="1783" spans="1:4" x14ac:dyDescent="0.2">
      <c r="A1783">
        <v>426908</v>
      </c>
      <c r="B1783" t="s">
        <v>7</v>
      </c>
      <c r="C1783" t="s">
        <v>9</v>
      </c>
      <c r="D1783">
        <v>0</v>
      </c>
    </row>
    <row r="1784" spans="1:4" x14ac:dyDescent="0.2">
      <c r="A1784">
        <v>426908</v>
      </c>
      <c r="B1784" t="s">
        <v>2</v>
      </c>
      <c r="C1784" t="s">
        <v>9</v>
      </c>
      <c r="D1784">
        <v>0</v>
      </c>
    </row>
    <row r="1785" spans="1:4" x14ac:dyDescent="0.2">
      <c r="A1785">
        <v>426908</v>
      </c>
      <c r="B1785" t="s">
        <v>4</v>
      </c>
      <c r="C1785" t="s">
        <v>9</v>
      </c>
      <c r="D1785">
        <v>0</v>
      </c>
    </row>
    <row r="1786" spans="1:4" x14ac:dyDescent="0.2">
      <c r="A1786">
        <v>426908</v>
      </c>
      <c r="B1786" t="s">
        <v>5</v>
      </c>
      <c r="C1786" t="s">
        <v>9</v>
      </c>
      <c r="D1786">
        <v>0</v>
      </c>
    </row>
    <row r="1787" spans="1:4" x14ac:dyDescent="0.2">
      <c r="A1787">
        <v>426908</v>
      </c>
      <c r="B1787" t="s">
        <v>8</v>
      </c>
      <c r="C1787" t="s">
        <v>9</v>
      </c>
      <c r="D1787">
        <v>0</v>
      </c>
    </row>
    <row r="1788" spans="1:4" x14ac:dyDescent="0.2">
      <c r="A1788">
        <v>426908</v>
      </c>
      <c r="B1788" t="s">
        <v>1</v>
      </c>
      <c r="C1788" t="s">
        <v>9</v>
      </c>
      <c r="D1788">
        <v>0</v>
      </c>
    </row>
    <row r="1789" spans="1:4" x14ac:dyDescent="0.2">
      <c r="A1789">
        <v>426908</v>
      </c>
      <c r="B1789" t="s">
        <v>3</v>
      </c>
      <c r="C1789" t="s">
        <v>9</v>
      </c>
      <c r="D1789">
        <v>0</v>
      </c>
    </row>
    <row r="1790" spans="1:4" x14ac:dyDescent="0.2">
      <c r="A1790">
        <v>426908</v>
      </c>
      <c r="B1790" t="s">
        <v>6</v>
      </c>
      <c r="C1790" t="s">
        <v>10</v>
      </c>
      <c r="D1790">
        <v>0</v>
      </c>
    </row>
    <row r="1791" spans="1:4" x14ac:dyDescent="0.2">
      <c r="A1791">
        <v>426908</v>
      </c>
      <c r="B1791" t="s">
        <v>0</v>
      </c>
      <c r="C1791" t="s">
        <v>10</v>
      </c>
      <c r="D1791">
        <v>0</v>
      </c>
    </row>
    <row r="1792" spans="1:4" x14ac:dyDescent="0.2">
      <c r="A1792">
        <v>426908</v>
      </c>
      <c r="B1792" t="s">
        <v>7</v>
      </c>
      <c r="C1792" t="s">
        <v>10</v>
      </c>
      <c r="D1792">
        <v>0</v>
      </c>
    </row>
    <row r="1793" spans="1:4" x14ac:dyDescent="0.2">
      <c r="A1793">
        <v>426908</v>
      </c>
      <c r="B1793" t="s">
        <v>2</v>
      </c>
      <c r="C1793" t="s">
        <v>10</v>
      </c>
      <c r="D1793">
        <v>0</v>
      </c>
    </row>
    <row r="1794" spans="1:4" x14ac:dyDescent="0.2">
      <c r="A1794">
        <v>426908</v>
      </c>
      <c r="B1794" t="s">
        <v>4</v>
      </c>
      <c r="C1794" t="s">
        <v>10</v>
      </c>
      <c r="D1794">
        <v>0</v>
      </c>
    </row>
    <row r="1795" spans="1:4" x14ac:dyDescent="0.2">
      <c r="A1795">
        <v>426908</v>
      </c>
      <c r="B1795" t="s">
        <v>5</v>
      </c>
      <c r="C1795" t="s">
        <v>10</v>
      </c>
      <c r="D1795">
        <v>0</v>
      </c>
    </row>
    <row r="1796" spans="1:4" x14ac:dyDescent="0.2">
      <c r="A1796">
        <v>426908</v>
      </c>
      <c r="B1796" t="s">
        <v>8</v>
      </c>
      <c r="C1796" t="s">
        <v>10</v>
      </c>
      <c r="D1796">
        <v>0</v>
      </c>
    </row>
    <row r="1797" spans="1:4" x14ac:dyDescent="0.2">
      <c r="A1797">
        <v>426908</v>
      </c>
      <c r="B1797" t="s">
        <v>1</v>
      </c>
      <c r="C1797" t="s">
        <v>10</v>
      </c>
      <c r="D1797">
        <v>0</v>
      </c>
    </row>
    <row r="1798" spans="1:4" x14ac:dyDescent="0.2">
      <c r="A1798">
        <v>426908</v>
      </c>
      <c r="B1798" t="s">
        <v>3</v>
      </c>
      <c r="C1798" t="s">
        <v>10</v>
      </c>
      <c r="D1798">
        <v>0</v>
      </c>
    </row>
    <row r="1799" spans="1:4" x14ac:dyDescent="0.2">
      <c r="A1799">
        <v>426908</v>
      </c>
      <c r="B1799" t="s">
        <v>6</v>
      </c>
      <c r="C1799" t="s">
        <v>11</v>
      </c>
      <c r="D1799">
        <v>0</v>
      </c>
    </row>
    <row r="1800" spans="1:4" x14ac:dyDescent="0.2">
      <c r="A1800">
        <v>426908</v>
      </c>
      <c r="B1800" t="s">
        <v>0</v>
      </c>
      <c r="C1800" t="s">
        <v>11</v>
      </c>
      <c r="D1800">
        <v>0</v>
      </c>
    </row>
    <row r="1801" spans="1:4" x14ac:dyDescent="0.2">
      <c r="A1801">
        <v>426908</v>
      </c>
      <c r="B1801" t="s">
        <v>7</v>
      </c>
      <c r="C1801" t="s">
        <v>11</v>
      </c>
      <c r="D1801">
        <v>0</v>
      </c>
    </row>
    <row r="1802" spans="1:4" x14ac:dyDescent="0.2">
      <c r="A1802">
        <v>426908</v>
      </c>
      <c r="B1802" t="s">
        <v>2</v>
      </c>
      <c r="C1802" t="s">
        <v>11</v>
      </c>
      <c r="D1802">
        <v>0</v>
      </c>
    </row>
    <row r="1803" spans="1:4" x14ac:dyDescent="0.2">
      <c r="A1803">
        <v>426908</v>
      </c>
      <c r="B1803" t="s">
        <v>4</v>
      </c>
      <c r="C1803" t="s">
        <v>11</v>
      </c>
      <c r="D1803">
        <v>0</v>
      </c>
    </row>
    <row r="1804" spans="1:4" x14ac:dyDescent="0.2">
      <c r="A1804">
        <v>426908</v>
      </c>
      <c r="B1804" t="s">
        <v>5</v>
      </c>
      <c r="C1804" t="s">
        <v>11</v>
      </c>
      <c r="D1804">
        <v>0</v>
      </c>
    </row>
    <row r="1805" spans="1:4" x14ac:dyDescent="0.2">
      <c r="A1805">
        <v>426908</v>
      </c>
      <c r="B1805" t="s">
        <v>8</v>
      </c>
      <c r="C1805" t="s">
        <v>11</v>
      </c>
      <c r="D1805">
        <v>0</v>
      </c>
    </row>
    <row r="1806" spans="1:4" x14ac:dyDescent="0.2">
      <c r="A1806">
        <v>426908</v>
      </c>
      <c r="B1806" t="s">
        <v>1</v>
      </c>
      <c r="C1806" t="s">
        <v>11</v>
      </c>
      <c r="D1806">
        <v>0</v>
      </c>
    </row>
    <row r="1807" spans="1:4" x14ac:dyDescent="0.2">
      <c r="A1807">
        <v>426908</v>
      </c>
      <c r="B1807" t="s">
        <v>3</v>
      </c>
      <c r="C1807" t="s">
        <v>11</v>
      </c>
      <c r="D1807">
        <v>0</v>
      </c>
    </row>
    <row r="1808" spans="1:4" x14ac:dyDescent="0.2">
      <c r="A1808">
        <v>426908</v>
      </c>
      <c r="B1808" t="s">
        <v>6</v>
      </c>
      <c r="C1808" t="s">
        <v>32</v>
      </c>
      <c r="D1808">
        <v>0</v>
      </c>
    </row>
    <row r="1809" spans="1:4" x14ac:dyDescent="0.2">
      <c r="A1809">
        <v>426908</v>
      </c>
      <c r="B1809" t="s">
        <v>5</v>
      </c>
      <c r="C1809" t="s">
        <v>32</v>
      </c>
      <c r="D1809">
        <v>0</v>
      </c>
    </row>
    <row r="1810" spans="1:4" x14ac:dyDescent="0.2">
      <c r="A1810">
        <v>426908</v>
      </c>
      <c r="B1810" t="s">
        <v>1</v>
      </c>
      <c r="C1810" t="s">
        <v>32</v>
      </c>
      <c r="D1810">
        <v>0</v>
      </c>
    </row>
    <row r="1811" spans="1:4" x14ac:dyDescent="0.2">
      <c r="A1811">
        <v>426908</v>
      </c>
      <c r="B1811" t="s">
        <v>4</v>
      </c>
      <c r="C1811" t="s">
        <v>32</v>
      </c>
      <c r="D1811">
        <v>36414000</v>
      </c>
    </row>
    <row r="1812" spans="1:4" x14ac:dyDescent="0.2">
      <c r="A1812">
        <v>426908</v>
      </c>
      <c r="B1812" t="s">
        <v>0</v>
      </c>
      <c r="C1812" t="s">
        <v>32</v>
      </c>
      <c r="D1812">
        <v>44637000</v>
      </c>
    </row>
    <row r="1813" spans="1:4" x14ac:dyDescent="0.2">
      <c r="A1813">
        <v>426908</v>
      </c>
      <c r="B1813" t="s">
        <v>7</v>
      </c>
      <c r="C1813" t="s">
        <v>32</v>
      </c>
      <c r="D1813">
        <v>85732000</v>
      </c>
    </row>
    <row r="1814" spans="1:4" x14ac:dyDescent="0.2">
      <c r="A1814">
        <v>426908</v>
      </c>
      <c r="B1814" t="s">
        <v>2</v>
      </c>
      <c r="C1814" t="s">
        <v>32</v>
      </c>
      <c r="D1814">
        <v>177532000</v>
      </c>
    </row>
    <row r="1815" spans="1:4" x14ac:dyDescent="0.2">
      <c r="A1815">
        <v>426908</v>
      </c>
      <c r="B1815" t="s">
        <v>3</v>
      </c>
      <c r="C1815" t="s">
        <v>32</v>
      </c>
      <c r="D1815">
        <v>191278000</v>
      </c>
    </row>
    <row r="1816" spans="1:4" x14ac:dyDescent="0.2">
      <c r="A1816">
        <v>426908</v>
      </c>
      <c r="B1816" t="s">
        <v>8</v>
      </c>
      <c r="C1816" t="s">
        <v>32</v>
      </c>
      <c r="D1816">
        <v>535593000</v>
      </c>
    </row>
    <row r="1818" spans="1:4" x14ac:dyDescent="0.2">
      <c r="A1818" s="6" t="s">
        <v>12</v>
      </c>
      <c r="B1818" s="6" t="s">
        <v>39</v>
      </c>
      <c r="C1818" s="6" t="s">
        <v>40</v>
      </c>
      <c r="D1818" s="6" t="s">
        <v>14</v>
      </c>
    </row>
    <row r="1819" spans="1:4" x14ac:dyDescent="0.2">
      <c r="A1819">
        <v>426909</v>
      </c>
      <c r="B1819" t="s">
        <v>6</v>
      </c>
      <c r="C1819" t="s">
        <v>9</v>
      </c>
      <c r="D1819">
        <v>0</v>
      </c>
    </row>
    <row r="1820" spans="1:4" x14ac:dyDescent="0.2">
      <c r="A1820">
        <v>426909</v>
      </c>
      <c r="B1820" t="s">
        <v>0</v>
      </c>
      <c r="C1820" t="s">
        <v>9</v>
      </c>
      <c r="D1820">
        <v>0</v>
      </c>
    </row>
    <row r="1821" spans="1:4" x14ac:dyDescent="0.2">
      <c r="A1821">
        <v>426909</v>
      </c>
      <c r="B1821" t="s">
        <v>7</v>
      </c>
      <c r="C1821" t="s">
        <v>9</v>
      </c>
      <c r="D1821">
        <v>0</v>
      </c>
    </row>
    <row r="1822" spans="1:4" x14ac:dyDescent="0.2">
      <c r="A1822">
        <v>426909</v>
      </c>
      <c r="B1822" t="s">
        <v>2</v>
      </c>
      <c r="C1822" t="s">
        <v>9</v>
      </c>
      <c r="D1822">
        <v>0</v>
      </c>
    </row>
    <row r="1823" spans="1:4" x14ac:dyDescent="0.2">
      <c r="A1823">
        <v>426909</v>
      </c>
      <c r="B1823" t="s">
        <v>4</v>
      </c>
      <c r="C1823" t="s">
        <v>9</v>
      </c>
      <c r="D1823">
        <v>0</v>
      </c>
    </row>
    <row r="1824" spans="1:4" x14ac:dyDescent="0.2">
      <c r="A1824">
        <v>426909</v>
      </c>
      <c r="B1824" t="s">
        <v>5</v>
      </c>
      <c r="C1824" t="s">
        <v>9</v>
      </c>
      <c r="D1824">
        <v>0</v>
      </c>
    </row>
    <row r="1825" spans="1:4" x14ac:dyDescent="0.2">
      <c r="A1825">
        <v>426909</v>
      </c>
      <c r="B1825" t="s">
        <v>8</v>
      </c>
      <c r="C1825" t="s">
        <v>9</v>
      </c>
      <c r="D1825">
        <v>0</v>
      </c>
    </row>
    <row r="1826" spans="1:4" x14ac:dyDescent="0.2">
      <c r="A1826">
        <v>426909</v>
      </c>
      <c r="B1826" t="s">
        <v>1</v>
      </c>
      <c r="C1826" t="s">
        <v>9</v>
      </c>
      <c r="D1826">
        <v>0</v>
      </c>
    </row>
    <row r="1827" spans="1:4" x14ac:dyDescent="0.2">
      <c r="A1827">
        <v>426909</v>
      </c>
      <c r="B1827" t="s">
        <v>3</v>
      </c>
      <c r="C1827" t="s">
        <v>9</v>
      </c>
      <c r="D1827">
        <v>0</v>
      </c>
    </row>
    <row r="1828" spans="1:4" x14ac:dyDescent="0.2">
      <c r="A1828">
        <v>426909</v>
      </c>
      <c r="B1828" t="s">
        <v>6</v>
      </c>
      <c r="C1828" t="s">
        <v>10</v>
      </c>
      <c r="D1828">
        <v>0</v>
      </c>
    </row>
    <row r="1829" spans="1:4" x14ac:dyDescent="0.2">
      <c r="A1829">
        <v>426909</v>
      </c>
      <c r="B1829" t="s">
        <v>0</v>
      </c>
      <c r="C1829" t="s">
        <v>10</v>
      </c>
      <c r="D1829">
        <v>0</v>
      </c>
    </row>
    <row r="1830" spans="1:4" x14ac:dyDescent="0.2">
      <c r="A1830">
        <v>426909</v>
      </c>
      <c r="B1830" t="s">
        <v>4</v>
      </c>
      <c r="C1830" t="s">
        <v>10</v>
      </c>
      <c r="D1830">
        <v>0</v>
      </c>
    </row>
    <row r="1831" spans="1:4" x14ac:dyDescent="0.2">
      <c r="A1831">
        <v>426909</v>
      </c>
      <c r="B1831" t="s">
        <v>5</v>
      </c>
      <c r="C1831" t="s">
        <v>10</v>
      </c>
      <c r="D1831">
        <v>0</v>
      </c>
    </row>
    <row r="1832" spans="1:4" x14ac:dyDescent="0.2">
      <c r="A1832">
        <v>426909</v>
      </c>
      <c r="B1832" t="s">
        <v>3</v>
      </c>
      <c r="C1832" t="s">
        <v>10</v>
      </c>
      <c r="D1832">
        <v>0</v>
      </c>
    </row>
    <row r="1833" spans="1:4" x14ac:dyDescent="0.2">
      <c r="A1833">
        <v>426909</v>
      </c>
      <c r="B1833" t="s">
        <v>2</v>
      </c>
      <c r="C1833" t="s">
        <v>10</v>
      </c>
      <c r="D1833">
        <v>900000</v>
      </c>
    </row>
    <row r="1834" spans="1:4" x14ac:dyDescent="0.2">
      <c r="A1834">
        <v>426909</v>
      </c>
      <c r="B1834" t="s">
        <v>1</v>
      </c>
      <c r="C1834" t="s">
        <v>10</v>
      </c>
      <c r="D1834">
        <v>2184819</v>
      </c>
    </row>
    <row r="1835" spans="1:4" x14ac:dyDescent="0.2">
      <c r="A1835">
        <v>426909</v>
      </c>
      <c r="B1835" t="s">
        <v>7</v>
      </c>
      <c r="C1835" t="s">
        <v>10</v>
      </c>
      <c r="D1835">
        <v>5300000</v>
      </c>
    </row>
    <row r="1836" spans="1:4" x14ac:dyDescent="0.2">
      <c r="A1836">
        <v>426909</v>
      </c>
      <c r="B1836" t="s">
        <v>8</v>
      </c>
      <c r="C1836" t="s">
        <v>10</v>
      </c>
      <c r="D1836">
        <v>8384819</v>
      </c>
    </row>
    <row r="1837" spans="1:4" x14ac:dyDescent="0.2">
      <c r="A1837">
        <v>426909</v>
      </c>
      <c r="B1837" t="s">
        <v>6</v>
      </c>
      <c r="C1837" t="s">
        <v>11</v>
      </c>
      <c r="D1837">
        <v>0</v>
      </c>
    </row>
    <row r="1838" spans="1:4" x14ac:dyDescent="0.2">
      <c r="A1838">
        <v>426909</v>
      </c>
      <c r="B1838" t="s">
        <v>0</v>
      </c>
      <c r="C1838" t="s">
        <v>11</v>
      </c>
      <c r="D1838">
        <v>0</v>
      </c>
    </row>
    <row r="1839" spans="1:4" x14ac:dyDescent="0.2">
      <c r="A1839">
        <v>426909</v>
      </c>
      <c r="B1839" t="s">
        <v>2</v>
      </c>
      <c r="C1839" t="s">
        <v>11</v>
      </c>
      <c r="D1839">
        <v>0</v>
      </c>
    </row>
    <row r="1840" spans="1:4" x14ac:dyDescent="0.2">
      <c r="A1840">
        <v>426909</v>
      </c>
      <c r="B1840" t="s">
        <v>4</v>
      </c>
      <c r="C1840" t="s">
        <v>11</v>
      </c>
      <c r="D1840">
        <v>0</v>
      </c>
    </row>
    <row r="1841" spans="1:4" x14ac:dyDescent="0.2">
      <c r="A1841">
        <v>426909</v>
      </c>
      <c r="B1841" t="s">
        <v>5</v>
      </c>
      <c r="C1841" t="s">
        <v>11</v>
      </c>
      <c r="D1841">
        <v>0</v>
      </c>
    </row>
    <row r="1842" spans="1:4" x14ac:dyDescent="0.2">
      <c r="A1842">
        <v>426909</v>
      </c>
      <c r="B1842" t="s">
        <v>3</v>
      </c>
      <c r="C1842" t="s">
        <v>11</v>
      </c>
      <c r="D1842">
        <v>0</v>
      </c>
    </row>
    <row r="1843" spans="1:4" x14ac:dyDescent="0.2">
      <c r="A1843">
        <v>426909</v>
      </c>
      <c r="B1843" t="s">
        <v>1</v>
      </c>
      <c r="C1843" t="s">
        <v>11</v>
      </c>
      <c r="D1843">
        <v>153487</v>
      </c>
    </row>
    <row r="1844" spans="1:4" x14ac:dyDescent="0.2">
      <c r="A1844">
        <v>426909</v>
      </c>
      <c r="B1844" t="s">
        <v>7</v>
      </c>
      <c r="C1844" t="s">
        <v>11</v>
      </c>
      <c r="D1844">
        <v>5230000</v>
      </c>
    </row>
    <row r="1845" spans="1:4" x14ac:dyDescent="0.2">
      <c r="A1845">
        <v>426909</v>
      </c>
      <c r="B1845" t="s">
        <v>8</v>
      </c>
      <c r="C1845" t="s">
        <v>11</v>
      </c>
      <c r="D1845">
        <v>5383487</v>
      </c>
    </row>
    <row r="1846" spans="1:4" x14ac:dyDescent="0.2">
      <c r="A1846">
        <v>426909</v>
      </c>
      <c r="B1846" t="s">
        <v>6</v>
      </c>
      <c r="C1846" t="s">
        <v>32</v>
      </c>
      <c r="D1846">
        <v>0</v>
      </c>
    </row>
    <row r="1847" spans="1:4" x14ac:dyDescent="0.2">
      <c r="A1847">
        <v>426909</v>
      </c>
      <c r="B1847" t="s">
        <v>0</v>
      </c>
      <c r="C1847" t="s">
        <v>32</v>
      </c>
      <c r="D1847">
        <v>0</v>
      </c>
    </row>
    <row r="1848" spans="1:4" x14ac:dyDescent="0.2">
      <c r="A1848">
        <v>426909</v>
      </c>
      <c r="B1848" t="s">
        <v>4</v>
      </c>
      <c r="C1848" t="s">
        <v>32</v>
      </c>
      <c r="D1848">
        <v>0</v>
      </c>
    </row>
    <row r="1849" spans="1:4" x14ac:dyDescent="0.2">
      <c r="A1849">
        <v>426909</v>
      </c>
      <c r="B1849" t="s">
        <v>5</v>
      </c>
      <c r="C1849" t="s">
        <v>32</v>
      </c>
      <c r="D1849">
        <v>0</v>
      </c>
    </row>
    <row r="1850" spans="1:4" x14ac:dyDescent="0.2">
      <c r="A1850">
        <v>426909</v>
      </c>
      <c r="B1850" t="s">
        <v>3</v>
      </c>
      <c r="C1850" t="s">
        <v>32</v>
      </c>
      <c r="D1850">
        <v>0</v>
      </c>
    </row>
    <row r="1851" spans="1:4" x14ac:dyDescent="0.2">
      <c r="A1851">
        <v>426909</v>
      </c>
      <c r="B1851" t="s">
        <v>2</v>
      </c>
      <c r="C1851" t="s">
        <v>32</v>
      </c>
      <c r="D1851">
        <v>450000</v>
      </c>
    </row>
    <row r="1852" spans="1:4" x14ac:dyDescent="0.2">
      <c r="A1852">
        <v>426909</v>
      </c>
      <c r="B1852" t="s">
        <v>1</v>
      </c>
      <c r="C1852" t="s">
        <v>32</v>
      </c>
      <c r="D1852">
        <v>1169153</v>
      </c>
    </row>
    <row r="1853" spans="1:4" x14ac:dyDescent="0.2">
      <c r="A1853">
        <v>426909</v>
      </c>
      <c r="B1853" t="s">
        <v>7</v>
      </c>
      <c r="C1853" t="s">
        <v>32</v>
      </c>
      <c r="D1853">
        <v>5265000</v>
      </c>
    </row>
    <row r="1854" spans="1:4" x14ac:dyDescent="0.2">
      <c r="A1854">
        <v>426909</v>
      </c>
      <c r="B1854" t="s">
        <v>8</v>
      </c>
      <c r="C1854" t="s">
        <v>32</v>
      </c>
      <c r="D1854">
        <v>6884153</v>
      </c>
    </row>
    <row r="1856" spans="1:4" x14ac:dyDescent="0.2">
      <c r="A1856" s="6" t="s">
        <v>12</v>
      </c>
      <c r="B1856" s="6" t="s">
        <v>39</v>
      </c>
      <c r="C1856" s="6" t="s">
        <v>40</v>
      </c>
      <c r="D1856" s="6" t="s">
        <v>14</v>
      </c>
    </row>
    <row r="1857" spans="1:4" x14ac:dyDescent="0.2">
      <c r="A1857">
        <v>426910</v>
      </c>
      <c r="B1857" t="s">
        <v>6</v>
      </c>
      <c r="C1857" t="s">
        <v>9</v>
      </c>
      <c r="D1857">
        <v>0</v>
      </c>
    </row>
    <row r="1858" spans="1:4" x14ac:dyDescent="0.2">
      <c r="A1858">
        <v>426910</v>
      </c>
      <c r="B1858" t="s">
        <v>0</v>
      </c>
      <c r="C1858" t="s">
        <v>9</v>
      </c>
      <c r="D1858">
        <v>0</v>
      </c>
    </row>
    <row r="1859" spans="1:4" x14ac:dyDescent="0.2">
      <c r="A1859">
        <v>426910</v>
      </c>
      <c r="B1859" t="s">
        <v>7</v>
      </c>
      <c r="C1859" t="s">
        <v>9</v>
      </c>
      <c r="D1859">
        <v>0</v>
      </c>
    </row>
    <row r="1860" spans="1:4" x14ac:dyDescent="0.2">
      <c r="A1860">
        <v>426910</v>
      </c>
      <c r="B1860" t="s">
        <v>2</v>
      </c>
      <c r="C1860" t="s">
        <v>9</v>
      </c>
      <c r="D1860">
        <v>0</v>
      </c>
    </row>
    <row r="1861" spans="1:4" x14ac:dyDescent="0.2">
      <c r="A1861">
        <v>426910</v>
      </c>
      <c r="B1861" t="s">
        <v>4</v>
      </c>
      <c r="C1861" t="s">
        <v>9</v>
      </c>
      <c r="D1861">
        <v>0</v>
      </c>
    </row>
    <row r="1862" spans="1:4" x14ac:dyDescent="0.2">
      <c r="A1862">
        <v>426910</v>
      </c>
      <c r="B1862" t="s">
        <v>5</v>
      </c>
      <c r="C1862" t="s">
        <v>9</v>
      </c>
      <c r="D1862">
        <v>0</v>
      </c>
    </row>
    <row r="1863" spans="1:4" x14ac:dyDescent="0.2">
      <c r="A1863">
        <v>426910</v>
      </c>
      <c r="B1863" t="s">
        <v>8</v>
      </c>
      <c r="C1863" t="s">
        <v>9</v>
      </c>
      <c r="D1863">
        <v>0</v>
      </c>
    </row>
    <row r="1864" spans="1:4" x14ac:dyDescent="0.2">
      <c r="A1864">
        <v>426910</v>
      </c>
      <c r="B1864" t="s">
        <v>1</v>
      </c>
      <c r="C1864" t="s">
        <v>9</v>
      </c>
      <c r="D1864">
        <v>0</v>
      </c>
    </row>
    <row r="1865" spans="1:4" x14ac:dyDescent="0.2">
      <c r="A1865">
        <v>426910</v>
      </c>
      <c r="B1865" t="s">
        <v>3</v>
      </c>
      <c r="C1865" t="s">
        <v>9</v>
      </c>
      <c r="D1865">
        <v>0</v>
      </c>
    </row>
    <row r="1866" spans="1:4" x14ac:dyDescent="0.2">
      <c r="A1866">
        <v>426910</v>
      </c>
      <c r="B1866" t="s">
        <v>6</v>
      </c>
      <c r="C1866" t="s">
        <v>10</v>
      </c>
      <c r="D1866">
        <v>0</v>
      </c>
    </row>
    <row r="1867" spans="1:4" x14ac:dyDescent="0.2">
      <c r="A1867">
        <v>426910</v>
      </c>
      <c r="B1867" t="s">
        <v>5</v>
      </c>
      <c r="C1867" t="s">
        <v>10</v>
      </c>
      <c r="D1867">
        <v>0</v>
      </c>
    </row>
    <row r="1868" spans="1:4" x14ac:dyDescent="0.2">
      <c r="A1868">
        <v>426910</v>
      </c>
      <c r="B1868" t="s">
        <v>1</v>
      </c>
      <c r="C1868" t="s">
        <v>10</v>
      </c>
      <c r="D1868">
        <v>0</v>
      </c>
    </row>
    <row r="1869" spans="1:4" x14ac:dyDescent="0.2">
      <c r="A1869">
        <v>426910</v>
      </c>
      <c r="B1869" t="s">
        <v>3</v>
      </c>
      <c r="C1869" t="s">
        <v>10</v>
      </c>
      <c r="D1869">
        <v>45000</v>
      </c>
    </row>
    <row r="1870" spans="1:4" x14ac:dyDescent="0.2">
      <c r="A1870">
        <v>426910</v>
      </c>
      <c r="B1870" t="s">
        <v>4</v>
      </c>
      <c r="C1870" t="s">
        <v>10</v>
      </c>
      <c r="D1870">
        <v>80200</v>
      </c>
    </row>
    <row r="1871" spans="1:4" x14ac:dyDescent="0.2">
      <c r="A1871">
        <v>426910</v>
      </c>
      <c r="B1871" t="s">
        <v>0</v>
      </c>
      <c r="C1871" t="s">
        <v>10</v>
      </c>
      <c r="D1871">
        <v>193990</v>
      </c>
    </row>
    <row r="1872" spans="1:4" x14ac:dyDescent="0.2">
      <c r="A1872">
        <v>426910</v>
      </c>
      <c r="B1872" t="s">
        <v>2</v>
      </c>
      <c r="C1872" t="s">
        <v>10</v>
      </c>
      <c r="D1872">
        <v>330000</v>
      </c>
    </row>
    <row r="1873" spans="1:4" x14ac:dyDescent="0.2">
      <c r="A1873">
        <v>426910</v>
      </c>
      <c r="B1873" t="s">
        <v>7</v>
      </c>
      <c r="C1873" t="s">
        <v>10</v>
      </c>
      <c r="D1873">
        <v>540192</v>
      </c>
    </row>
    <row r="1874" spans="1:4" x14ac:dyDescent="0.2">
      <c r="A1874">
        <v>426910</v>
      </c>
      <c r="B1874" t="s">
        <v>8</v>
      </c>
      <c r="C1874" t="s">
        <v>10</v>
      </c>
      <c r="D1874">
        <v>1189382</v>
      </c>
    </row>
    <row r="1875" spans="1:4" x14ac:dyDescent="0.2">
      <c r="A1875">
        <v>426910</v>
      </c>
      <c r="B1875" t="s">
        <v>6</v>
      </c>
      <c r="C1875" t="s">
        <v>11</v>
      </c>
      <c r="D1875">
        <v>0</v>
      </c>
    </row>
    <row r="1876" spans="1:4" x14ac:dyDescent="0.2">
      <c r="A1876">
        <v>426910</v>
      </c>
      <c r="B1876" t="s">
        <v>5</v>
      </c>
      <c r="C1876" t="s">
        <v>11</v>
      </c>
      <c r="D1876">
        <v>0</v>
      </c>
    </row>
    <row r="1877" spans="1:4" x14ac:dyDescent="0.2">
      <c r="A1877">
        <v>426910</v>
      </c>
      <c r="B1877" t="s">
        <v>1</v>
      </c>
      <c r="C1877" t="s">
        <v>11</v>
      </c>
      <c r="D1877">
        <v>0</v>
      </c>
    </row>
    <row r="1878" spans="1:4" x14ac:dyDescent="0.2">
      <c r="A1878">
        <v>426910</v>
      </c>
      <c r="B1878" t="s">
        <v>0</v>
      </c>
      <c r="C1878" t="s">
        <v>11</v>
      </c>
      <c r="D1878">
        <v>73108</v>
      </c>
    </row>
    <row r="1879" spans="1:4" x14ac:dyDescent="0.2">
      <c r="A1879">
        <v>426910</v>
      </c>
      <c r="B1879" t="s">
        <v>2</v>
      </c>
      <c r="C1879" t="s">
        <v>11</v>
      </c>
      <c r="D1879">
        <v>406750</v>
      </c>
    </row>
    <row r="1880" spans="1:4" x14ac:dyDescent="0.2">
      <c r="A1880">
        <v>426910</v>
      </c>
      <c r="B1880" t="s">
        <v>4</v>
      </c>
      <c r="C1880" t="s">
        <v>11</v>
      </c>
      <c r="D1880">
        <v>436000</v>
      </c>
    </row>
    <row r="1881" spans="1:4" x14ac:dyDescent="0.2">
      <c r="A1881">
        <v>426910</v>
      </c>
      <c r="B1881" t="s">
        <v>3</v>
      </c>
      <c r="C1881" t="s">
        <v>11</v>
      </c>
      <c r="D1881">
        <v>536000</v>
      </c>
    </row>
    <row r="1882" spans="1:4" x14ac:dyDescent="0.2">
      <c r="A1882">
        <v>426910</v>
      </c>
      <c r="B1882" t="s">
        <v>7</v>
      </c>
      <c r="C1882" t="s">
        <v>11</v>
      </c>
      <c r="D1882">
        <v>7700000</v>
      </c>
    </row>
    <row r="1883" spans="1:4" x14ac:dyDescent="0.2">
      <c r="A1883">
        <v>426910</v>
      </c>
      <c r="B1883" t="s">
        <v>8</v>
      </c>
      <c r="C1883" t="s">
        <v>11</v>
      </c>
      <c r="D1883">
        <v>9151858</v>
      </c>
    </row>
    <row r="1884" spans="1:4" x14ac:dyDescent="0.2">
      <c r="A1884">
        <v>426910</v>
      </c>
      <c r="B1884" t="s">
        <v>6</v>
      </c>
      <c r="C1884" t="s">
        <v>32</v>
      </c>
      <c r="D1884">
        <v>0</v>
      </c>
    </row>
    <row r="1885" spans="1:4" x14ac:dyDescent="0.2">
      <c r="A1885">
        <v>426910</v>
      </c>
      <c r="B1885" t="s">
        <v>5</v>
      </c>
      <c r="C1885" t="s">
        <v>32</v>
      </c>
      <c r="D1885">
        <v>0</v>
      </c>
    </row>
    <row r="1886" spans="1:4" x14ac:dyDescent="0.2">
      <c r="A1886">
        <v>426910</v>
      </c>
      <c r="B1886" t="s">
        <v>1</v>
      </c>
      <c r="C1886" t="s">
        <v>32</v>
      </c>
      <c r="D1886">
        <v>0</v>
      </c>
    </row>
    <row r="1887" spans="1:4" x14ac:dyDescent="0.2">
      <c r="A1887">
        <v>426910</v>
      </c>
      <c r="B1887" t="s">
        <v>0</v>
      </c>
      <c r="C1887" t="s">
        <v>32</v>
      </c>
      <c r="D1887">
        <v>133549</v>
      </c>
    </row>
    <row r="1888" spans="1:4" x14ac:dyDescent="0.2">
      <c r="A1888">
        <v>426910</v>
      </c>
      <c r="B1888" t="s">
        <v>4</v>
      </c>
      <c r="C1888" t="s">
        <v>32</v>
      </c>
      <c r="D1888">
        <v>258100</v>
      </c>
    </row>
    <row r="1889" spans="1:4" x14ac:dyDescent="0.2">
      <c r="A1889">
        <v>426910</v>
      </c>
      <c r="B1889" t="s">
        <v>3</v>
      </c>
      <c r="C1889" t="s">
        <v>32</v>
      </c>
      <c r="D1889">
        <v>290500</v>
      </c>
    </row>
    <row r="1890" spans="1:4" x14ac:dyDescent="0.2">
      <c r="A1890">
        <v>426910</v>
      </c>
      <c r="B1890" t="s">
        <v>2</v>
      </c>
      <c r="C1890" t="s">
        <v>32</v>
      </c>
      <c r="D1890">
        <v>368375</v>
      </c>
    </row>
    <row r="1891" spans="1:4" x14ac:dyDescent="0.2">
      <c r="A1891">
        <v>426910</v>
      </c>
      <c r="B1891" t="s">
        <v>7</v>
      </c>
      <c r="C1891" t="s">
        <v>32</v>
      </c>
      <c r="D1891">
        <v>4120096</v>
      </c>
    </row>
    <row r="1892" spans="1:4" x14ac:dyDescent="0.2">
      <c r="A1892">
        <v>426910</v>
      </c>
      <c r="B1892" t="s">
        <v>8</v>
      </c>
      <c r="C1892" t="s">
        <v>32</v>
      </c>
      <c r="D1892">
        <v>5170620</v>
      </c>
    </row>
    <row r="1894" spans="1:4" x14ac:dyDescent="0.2">
      <c r="A1894" s="6" t="s">
        <v>12</v>
      </c>
      <c r="B1894" s="6" t="s">
        <v>39</v>
      </c>
      <c r="C1894" s="6" t="s">
        <v>40</v>
      </c>
      <c r="D1894" s="6" t="s">
        <v>14</v>
      </c>
    </row>
    <row r="1895" spans="1:4" x14ac:dyDescent="0.2">
      <c r="A1895">
        <v>418486</v>
      </c>
      <c r="B1895" t="s">
        <v>6</v>
      </c>
      <c r="C1895" t="s">
        <v>9</v>
      </c>
      <c r="D1895">
        <v>0</v>
      </c>
    </row>
    <row r="1896" spans="1:4" x14ac:dyDescent="0.2">
      <c r="A1896">
        <v>418486</v>
      </c>
      <c r="B1896" t="s">
        <v>5</v>
      </c>
      <c r="C1896" t="s">
        <v>9</v>
      </c>
      <c r="D1896">
        <v>221000</v>
      </c>
    </row>
    <row r="1897" spans="1:4" x14ac:dyDescent="0.2">
      <c r="A1897">
        <v>418486</v>
      </c>
      <c r="B1897" t="s">
        <v>1</v>
      </c>
      <c r="C1897" t="s">
        <v>9</v>
      </c>
      <c r="D1897">
        <v>949000</v>
      </c>
    </row>
    <row r="1898" spans="1:4" x14ac:dyDescent="0.2">
      <c r="A1898">
        <v>418486</v>
      </c>
      <c r="B1898" t="s">
        <v>0</v>
      </c>
      <c r="C1898" t="s">
        <v>9</v>
      </c>
      <c r="D1898">
        <v>5133000</v>
      </c>
    </row>
    <row r="1899" spans="1:4" x14ac:dyDescent="0.2">
      <c r="A1899">
        <v>418486</v>
      </c>
      <c r="B1899" t="s">
        <v>2</v>
      </c>
      <c r="C1899" t="s">
        <v>9</v>
      </c>
      <c r="D1899">
        <v>5216000</v>
      </c>
    </row>
    <row r="1900" spans="1:4" x14ac:dyDescent="0.2">
      <c r="A1900">
        <v>418486</v>
      </c>
      <c r="B1900" t="s">
        <v>3</v>
      </c>
      <c r="C1900" t="s">
        <v>9</v>
      </c>
      <c r="D1900">
        <v>7328000</v>
      </c>
    </row>
    <row r="1901" spans="1:4" x14ac:dyDescent="0.2">
      <c r="A1901">
        <v>418486</v>
      </c>
      <c r="B1901" t="s">
        <v>4</v>
      </c>
      <c r="C1901" t="s">
        <v>9</v>
      </c>
      <c r="D1901">
        <v>10300000</v>
      </c>
    </row>
    <row r="1902" spans="1:4" x14ac:dyDescent="0.2">
      <c r="A1902">
        <v>418486</v>
      </c>
      <c r="B1902" t="s">
        <v>7</v>
      </c>
      <c r="C1902" t="s">
        <v>9</v>
      </c>
      <c r="D1902">
        <v>20787000</v>
      </c>
    </row>
    <row r="1903" spans="1:4" x14ac:dyDescent="0.2">
      <c r="A1903">
        <v>418486</v>
      </c>
      <c r="B1903" t="s">
        <v>8</v>
      </c>
      <c r="C1903" t="s">
        <v>9</v>
      </c>
      <c r="D1903">
        <v>49934000</v>
      </c>
    </row>
    <row r="1904" spans="1:4" x14ac:dyDescent="0.2">
      <c r="A1904">
        <v>418486</v>
      </c>
      <c r="B1904" t="s">
        <v>6</v>
      </c>
      <c r="C1904" t="s">
        <v>10</v>
      </c>
      <c r="D1904">
        <v>0</v>
      </c>
    </row>
    <row r="1905" spans="1:4" x14ac:dyDescent="0.2">
      <c r="A1905">
        <v>418486</v>
      </c>
      <c r="B1905" t="s">
        <v>5</v>
      </c>
      <c r="C1905" t="s">
        <v>10</v>
      </c>
      <c r="D1905">
        <v>872000</v>
      </c>
    </row>
    <row r="1906" spans="1:4" x14ac:dyDescent="0.2">
      <c r="A1906">
        <v>418486</v>
      </c>
      <c r="B1906" t="s">
        <v>1</v>
      </c>
      <c r="C1906" t="s">
        <v>10</v>
      </c>
      <c r="D1906">
        <v>1584000</v>
      </c>
    </row>
    <row r="1907" spans="1:4" x14ac:dyDescent="0.2">
      <c r="A1907">
        <v>418486</v>
      </c>
      <c r="B1907" t="s">
        <v>0</v>
      </c>
      <c r="C1907" t="s">
        <v>10</v>
      </c>
      <c r="D1907">
        <v>5682000</v>
      </c>
    </row>
    <row r="1908" spans="1:4" x14ac:dyDescent="0.2">
      <c r="A1908">
        <v>418486</v>
      </c>
      <c r="B1908" t="s">
        <v>4</v>
      </c>
      <c r="C1908" t="s">
        <v>10</v>
      </c>
      <c r="D1908">
        <v>6066000</v>
      </c>
    </row>
    <row r="1909" spans="1:4" x14ac:dyDescent="0.2">
      <c r="A1909">
        <v>418486</v>
      </c>
      <c r="B1909" t="s">
        <v>3</v>
      </c>
      <c r="C1909" t="s">
        <v>10</v>
      </c>
      <c r="D1909">
        <v>7550000</v>
      </c>
    </row>
    <row r="1910" spans="1:4" x14ac:dyDescent="0.2">
      <c r="A1910">
        <v>418486</v>
      </c>
      <c r="B1910" t="s">
        <v>2</v>
      </c>
      <c r="C1910" t="s">
        <v>10</v>
      </c>
      <c r="D1910">
        <v>16497000</v>
      </c>
    </row>
    <row r="1911" spans="1:4" x14ac:dyDescent="0.2">
      <c r="A1911">
        <v>418486</v>
      </c>
      <c r="B1911" t="s">
        <v>7</v>
      </c>
      <c r="C1911" t="s">
        <v>10</v>
      </c>
      <c r="D1911">
        <v>41366000</v>
      </c>
    </row>
    <row r="1912" spans="1:4" x14ac:dyDescent="0.2">
      <c r="A1912">
        <v>418486</v>
      </c>
      <c r="B1912" t="s">
        <v>8</v>
      </c>
      <c r="C1912" t="s">
        <v>10</v>
      </c>
      <c r="D1912">
        <v>79617000</v>
      </c>
    </row>
    <row r="1913" spans="1:4" x14ac:dyDescent="0.2">
      <c r="A1913">
        <v>418486</v>
      </c>
      <c r="B1913" t="s">
        <v>6</v>
      </c>
      <c r="C1913" t="s">
        <v>11</v>
      </c>
      <c r="D1913">
        <v>0</v>
      </c>
    </row>
    <row r="1914" spans="1:4" x14ac:dyDescent="0.2">
      <c r="A1914">
        <v>418486</v>
      </c>
      <c r="B1914" t="s">
        <v>5</v>
      </c>
      <c r="C1914" t="s">
        <v>11</v>
      </c>
      <c r="D1914">
        <v>1266000</v>
      </c>
    </row>
    <row r="1915" spans="1:4" x14ac:dyDescent="0.2">
      <c r="A1915">
        <v>418486</v>
      </c>
      <c r="B1915" t="s">
        <v>1</v>
      </c>
      <c r="C1915" t="s">
        <v>11</v>
      </c>
      <c r="D1915">
        <v>1465000</v>
      </c>
    </row>
    <row r="1916" spans="1:4" x14ac:dyDescent="0.2">
      <c r="A1916">
        <v>418486</v>
      </c>
      <c r="B1916" t="s">
        <v>0</v>
      </c>
      <c r="C1916" t="s">
        <v>11</v>
      </c>
      <c r="D1916">
        <v>5945000</v>
      </c>
    </row>
    <row r="1917" spans="1:4" x14ac:dyDescent="0.2">
      <c r="A1917">
        <v>418486</v>
      </c>
      <c r="B1917" t="s">
        <v>4</v>
      </c>
      <c r="C1917" t="s">
        <v>11</v>
      </c>
      <c r="D1917">
        <v>6015000</v>
      </c>
    </row>
    <row r="1918" spans="1:4" x14ac:dyDescent="0.2">
      <c r="A1918">
        <v>418486</v>
      </c>
      <c r="B1918" t="s">
        <v>3</v>
      </c>
      <c r="C1918" t="s">
        <v>11</v>
      </c>
      <c r="D1918">
        <v>7699000</v>
      </c>
    </row>
    <row r="1919" spans="1:4" x14ac:dyDescent="0.2">
      <c r="A1919">
        <v>418486</v>
      </c>
      <c r="B1919" t="s">
        <v>2</v>
      </c>
      <c r="C1919" t="s">
        <v>11</v>
      </c>
      <c r="D1919">
        <v>8191000</v>
      </c>
    </row>
    <row r="1920" spans="1:4" x14ac:dyDescent="0.2">
      <c r="A1920">
        <v>418486</v>
      </c>
      <c r="B1920" t="s">
        <v>7</v>
      </c>
      <c r="C1920" t="s">
        <v>11</v>
      </c>
      <c r="D1920">
        <v>37334000</v>
      </c>
    </row>
    <row r="1921" spans="1:4" x14ac:dyDescent="0.2">
      <c r="A1921">
        <v>418486</v>
      </c>
      <c r="B1921" t="s">
        <v>8</v>
      </c>
      <c r="C1921" t="s">
        <v>11</v>
      </c>
      <c r="D1921">
        <v>67915000</v>
      </c>
    </row>
    <row r="1922" spans="1:4" x14ac:dyDescent="0.2">
      <c r="A1922">
        <v>418486</v>
      </c>
      <c r="B1922" t="s">
        <v>6</v>
      </c>
      <c r="C1922" t="s">
        <v>32</v>
      </c>
      <c r="D1922">
        <v>24000</v>
      </c>
    </row>
    <row r="1923" spans="1:4" x14ac:dyDescent="0.2">
      <c r="A1923">
        <v>418486</v>
      </c>
      <c r="B1923" t="s">
        <v>5</v>
      </c>
      <c r="C1923" t="s">
        <v>32</v>
      </c>
      <c r="D1923">
        <v>1035000</v>
      </c>
    </row>
    <row r="1924" spans="1:4" x14ac:dyDescent="0.2">
      <c r="A1924">
        <v>418486</v>
      </c>
      <c r="B1924" t="s">
        <v>1</v>
      </c>
      <c r="C1924" t="s">
        <v>32</v>
      </c>
      <c r="D1924">
        <v>1569000</v>
      </c>
    </row>
    <row r="1925" spans="1:4" x14ac:dyDescent="0.2">
      <c r="A1925">
        <v>418486</v>
      </c>
      <c r="B1925" t="s">
        <v>4</v>
      </c>
      <c r="C1925" t="s">
        <v>32</v>
      </c>
      <c r="D1925">
        <v>4890000</v>
      </c>
    </row>
    <row r="1926" spans="1:4" x14ac:dyDescent="0.2">
      <c r="A1926">
        <v>418486</v>
      </c>
      <c r="B1926" t="s">
        <v>0</v>
      </c>
      <c r="C1926" t="s">
        <v>32</v>
      </c>
      <c r="D1926">
        <v>5989000</v>
      </c>
    </row>
    <row r="1927" spans="1:4" x14ac:dyDescent="0.2">
      <c r="A1927">
        <v>418486</v>
      </c>
      <c r="B1927" t="s">
        <v>2</v>
      </c>
      <c r="C1927" t="s">
        <v>32</v>
      </c>
      <c r="D1927">
        <v>6146000</v>
      </c>
    </row>
    <row r="1928" spans="1:4" x14ac:dyDescent="0.2">
      <c r="A1928">
        <v>418486</v>
      </c>
      <c r="B1928" t="s">
        <v>3</v>
      </c>
      <c r="C1928" t="s">
        <v>32</v>
      </c>
      <c r="D1928">
        <v>6778000</v>
      </c>
    </row>
    <row r="1929" spans="1:4" x14ac:dyDescent="0.2">
      <c r="A1929">
        <v>418486</v>
      </c>
      <c r="B1929" t="s">
        <v>7</v>
      </c>
      <c r="C1929" t="s">
        <v>32</v>
      </c>
      <c r="D1929">
        <v>52962000</v>
      </c>
    </row>
    <row r="1930" spans="1:4" x14ac:dyDescent="0.2">
      <c r="A1930">
        <v>418486</v>
      </c>
      <c r="B1930" t="s">
        <v>8</v>
      </c>
      <c r="C1930" t="s">
        <v>32</v>
      </c>
      <c r="D1930">
        <v>79393000</v>
      </c>
    </row>
    <row r="1932" spans="1:4" x14ac:dyDescent="0.2">
      <c r="A1932" s="6" t="s">
        <v>12</v>
      </c>
      <c r="B1932" s="6" t="s">
        <v>39</v>
      </c>
      <c r="C1932" s="6" t="s">
        <v>40</v>
      </c>
      <c r="D1932" s="6" t="s">
        <v>14</v>
      </c>
    </row>
    <row r="1933" spans="1:4" x14ac:dyDescent="0.2">
      <c r="A1933">
        <v>418487</v>
      </c>
      <c r="B1933" t="s">
        <v>6</v>
      </c>
      <c r="C1933" t="s">
        <v>9</v>
      </c>
      <c r="D1933">
        <v>2336000</v>
      </c>
    </row>
    <row r="1934" spans="1:4" x14ac:dyDescent="0.2">
      <c r="A1934">
        <v>418487</v>
      </c>
      <c r="B1934" t="s">
        <v>5</v>
      </c>
      <c r="C1934" t="s">
        <v>9</v>
      </c>
      <c r="D1934">
        <v>4455000</v>
      </c>
    </row>
    <row r="1935" spans="1:4" x14ac:dyDescent="0.2">
      <c r="A1935">
        <v>418487</v>
      </c>
      <c r="B1935" t="s">
        <v>7</v>
      </c>
      <c r="C1935" t="s">
        <v>9</v>
      </c>
      <c r="D1935">
        <v>5974000</v>
      </c>
    </row>
    <row r="1936" spans="1:4" x14ac:dyDescent="0.2">
      <c r="A1936">
        <v>418487</v>
      </c>
      <c r="B1936" t="s">
        <v>4</v>
      </c>
      <c r="C1936" t="s">
        <v>9</v>
      </c>
      <c r="D1936">
        <v>9613000</v>
      </c>
    </row>
    <row r="1937" spans="1:4" x14ac:dyDescent="0.2">
      <c r="A1937">
        <v>418487</v>
      </c>
      <c r="B1937" t="s">
        <v>3</v>
      </c>
      <c r="C1937" t="s">
        <v>9</v>
      </c>
      <c r="D1937">
        <v>15919000</v>
      </c>
    </row>
    <row r="1938" spans="1:4" x14ac:dyDescent="0.2">
      <c r="A1938">
        <v>418487</v>
      </c>
      <c r="B1938" t="s">
        <v>1</v>
      </c>
      <c r="C1938" t="s">
        <v>9</v>
      </c>
      <c r="D1938">
        <v>24938000</v>
      </c>
    </row>
    <row r="1939" spans="1:4" x14ac:dyDescent="0.2">
      <c r="A1939">
        <v>418487</v>
      </c>
      <c r="B1939" t="s">
        <v>2</v>
      </c>
      <c r="C1939" t="s">
        <v>9</v>
      </c>
      <c r="D1939">
        <v>32090000</v>
      </c>
    </row>
    <row r="1940" spans="1:4" x14ac:dyDescent="0.2">
      <c r="A1940">
        <v>418487</v>
      </c>
      <c r="B1940" t="s">
        <v>0</v>
      </c>
      <c r="C1940" t="s">
        <v>9</v>
      </c>
      <c r="D1940">
        <v>35176000</v>
      </c>
    </row>
    <row r="1941" spans="1:4" x14ac:dyDescent="0.2">
      <c r="A1941">
        <v>418487</v>
      </c>
      <c r="B1941" t="s">
        <v>8</v>
      </c>
      <c r="C1941" t="s">
        <v>9</v>
      </c>
      <c r="D1941">
        <v>130501000</v>
      </c>
    </row>
    <row r="1942" spans="1:4" x14ac:dyDescent="0.2">
      <c r="A1942">
        <v>418487</v>
      </c>
      <c r="B1942" t="s">
        <v>6</v>
      </c>
      <c r="C1942" t="s">
        <v>10</v>
      </c>
      <c r="D1942">
        <v>2401000</v>
      </c>
    </row>
    <row r="1943" spans="1:4" x14ac:dyDescent="0.2">
      <c r="A1943">
        <v>418487</v>
      </c>
      <c r="B1943" t="s">
        <v>5</v>
      </c>
      <c r="C1943" t="s">
        <v>10</v>
      </c>
      <c r="D1943">
        <v>2575000</v>
      </c>
    </row>
    <row r="1944" spans="1:4" x14ac:dyDescent="0.2">
      <c r="A1944">
        <v>418487</v>
      </c>
      <c r="B1944" t="s">
        <v>7</v>
      </c>
      <c r="C1944" t="s">
        <v>10</v>
      </c>
      <c r="D1944">
        <v>6202000</v>
      </c>
    </row>
    <row r="1945" spans="1:4" x14ac:dyDescent="0.2">
      <c r="A1945">
        <v>418487</v>
      </c>
      <c r="B1945" t="s">
        <v>4</v>
      </c>
      <c r="C1945" t="s">
        <v>10</v>
      </c>
      <c r="D1945">
        <v>9994000</v>
      </c>
    </row>
    <row r="1946" spans="1:4" x14ac:dyDescent="0.2">
      <c r="A1946">
        <v>418487</v>
      </c>
      <c r="B1946" t="s">
        <v>3</v>
      </c>
      <c r="C1946" t="s">
        <v>10</v>
      </c>
      <c r="D1946">
        <v>16558000</v>
      </c>
    </row>
    <row r="1947" spans="1:4" x14ac:dyDescent="0.2">
      <c r="A1947">
        <v>418487</v>
      </c>
      <c r="B1947" t="s">
        <v>1</v>
      </c>
      <c r="C1947" t="s">
        <v>10</v>
      </c>
      <c r="D1947">
        <v>25917000</v>
      </c>
    </row>
    <row r="1948" spans="1:4" x14ac:dyDescent="0.2">
      <c r="A1948">
        <v>418487</v>
      </c>
      <c r="B1948" t="s">
        <v>2</v>
      </c>
      <c r="C1948" t="s">
        <v>10</v>
      </c>
      <c r="D1948">
        <v>33370000</v>
      </c>
    </row>
    <row r="1949" spans="1:4" x14ac:dyDescent="0.2">
      <c r="A1949">
        <v>418487</v>
      </c>
      <c r="B1949" t="s">
        <v>0</v>
      </c>
      <c r="C1949" t="s">
        <v>10</v>
      </c>
      <c r="D1949">
        <v>34484000</v>
      </c>
    </row>
    <row r="1950" spans="1:4" x14ac:dyDescent="0.2">
      <c r="A1950">
        <v>418487</v>
      </c>
      <c r="B1950" t="s">
        <v>8</v>
      </c>
      <c r="C1950" t="s">
        <v>10</v>
      </c>
      <c r="D1950">
        <v>131501000</v>
      </c>
    </row>
    <row r="1951" spans="1:4" x14ac:dyDescent="0.2">
      <c r="A1951">
        <v>418487</v>
      </c>
      <c r="B1951" t="s">
        <v>6</v>
      </c>
      <c r="C1951" t="s">
        <v>11</v>
      </c>
      <c r="D1951">
        <v>2401000</v>
      </c>
    </row>
    <row r="1952" spans="1:4" x14ac:dyDescent="0.2">
      <c r="A1952">
        <v>418487</v>
      </c>
      <c r="B1952" t="s">
        <v>5</v>
      </c>
      <c r="C1952" t="s">
        <v>11</v>
      </c>
      <c r="D1952">
        <v>2575000</v>
      </c>
    </row>
    <row r="1953" spans="1:4" x14ac:dyDescent="0.2">
      <c r="A1953">
        <v>418487</v>
      </c>
      <c r="B1953" t="s">
        <v>7</v>
      </c>
      <c r="C1953" t="s">
        <v>11</v>
      </c>
      <c r="D1953">
        <v>7602000</v>
      </c>
    </row>
    <row r="1954" spans="1:4" x14ac:dyDescent="0.2">
      <c r="A1954">
        <v>418487</v>
      </c>
      <c r="B1954" t="s">
        <v>4</v>
      </c>
      <c r="C1954" t="s">
        <v>11</v>
      </c>
      <c r="D1954">
        <v>11969000</v>
      </c>
    </row>
    <row r="1955" spans="1:4" x14ac:dyDescent="0.2">
      <c r="A1955">
        <v>418487</v>
      </c>
      <c r="B1955" t="s">
        <v>3</v>
      </c>
      <c r="C1955" t="s">
        <v>11</v>
      </c>
      <c r="D1955">
        <v>19608000</v>
      </c>
    </row>
    <row r="1956" spans="1:4" x14ac:dyDescent="0.2">
      <c r="A1956">
        <v>418487</v>
      </c>
      <c r="B1956" t="s">
        <v>1</v>
      </c>
      <c r="C1956" t="s">
        <v>11</v>
      </c>
      <c r="D1956">
        <v>31192000</v>
      </c>
    </row>
    <row r="1957" spans="1:4" x14ac:dyDescent="0.2">
      <c r="A1957">
        <v>418487</v>
      </c>
      <c r="B1957" t="s">
        <v>2</v>
      </c>
      <c r="C1957" t="s">
        <v>11</v>
      </c>
      <c r="D1957">
        <v>39745000</v>
      </c>
    </row>
    <row r="1958" spans="1:4" x14ac:dyDescent="0.2">
      <c r="A1958">
        <v>418487</v>
      </c>
      <c r="B1958" t="s">
        <v>0</v>
      </c>
      <c r="C1958" t="s">
        <v>11</v>
      </c>
      <c r="D1958">
        <v>41408000</v>
      </c>
    </row>
    <row r="1959" spans="1:4" x14ac:dyDescent="0.2">
      <c r="A1959">
        <v>418487</v>
      </c>
      <c r="B1959" t="s">
        <v>8</v>
      </c>
      <c r="C1959" t="s">
        <v>11</v>
      </c>
      <c r="D1959">
        <v>156500000</v>
      </c>
    </row>
    <row r="1960" spans="1:4" x14ac:dyDescent="0.2">
      <c r="A1960">
        <v>418487</v>
      </c>
      <c r="B1960" t="s">
        <v>5</v>
      </c>
      <c r="C1960" t="s">
        <v>32</v>
      </c>
      <c r="D1960">
        <v>4020000</v>
      </c>
    </row>
    <row r="1961" spans="1:4" x14ac:dyDescent="0.2">
      <c r="A1961">
        <v>418487</v>
      </c>
      <c r="B1961" t="s">
        <v>7</v>
      </c>
      <c r="C1961" t="s">
        <v>32</v>
      </c>
      <c r="D1961">
        <v>5160000</v>
      </c>
    </row>
    <row r="1962" spans="1:4" x14ac:dyDescent="0.2">
      <c r="A1962">
        <v>418487</v>
      </c>
      <c r="B1962" t="s">
        <v>6</v>
      </c>
      <c r="C1962" t="s">
        <v>32</v>
      </c>
      <c r="D1962">
        <v>5480000</v>
      </c>
    </row>
    <row r="1963" spans="1:4" x14ac:dyDescent="0.2">
      <c r="A1963">
        <v>418487</v>
      </c>
      <c r="B1963" t="s">
        <v>4</v>
      </c>
      <c r="C1963" t="s">
        <v>32</v>
      </c>
      <c r="D1963">
        <v>15370000</v>
      </c>
    </row>
    <row r="1964" spans="1:4" x14ac:dyDescent="0.2">
      <c r="A1964">
        <v>418487</v>
      </c>
      <c r="B1964" t="s">
        <v>3</v>
      </c>
      <c r="C1964" t="s">
        <v>32</v>
      </c>
      <c r="D1964">
        <v>18650000</v>
      </c>
    </row>
    <row r="1965" spans="1:4" x14ac:dyDescent="0.2">
      <c r="A1965">
        <v>418487</v>
      </c>
      <c r="B1965" t="s">
        <v>1</v>
      </c>
      <c r="C1965" t="s">
        <v>32</v>
      </c>
      <c r="D1965">
        <v>30140000</v>
      </c>
    </row>
    <row r="1966" spans="1:4" x14ac:dyDescent="0.2">
      <c r="A1966">
        <v>418487</v>
      </c>
      <c r="B1966" t="s">
        <v>2</v>
      </c>
      <c r="C1966" t="s">
        <v>32</v>
      </c>
      <c r="D1966">
        <v>31469000</v>
      </c>
    </row>
    <row r="1967" spans="1:4" x14ac:dyDescent="0.2">
      <c r="A1967">
        <v>418487</v>
      </c>
      <c r="B1967" t="s">
        <v>0</v>
      </c>
      <c r="C1967" t="s">
        <v>32</v>
      </c>
      <c r="D1967">
        <v>32960000</v>
      </c>
    </row>
    <row r="1968" spans="1:4" x14ac:dyDescent="0.2">
      <c r="A1968">
        <v>418487</v>
      </c>
      <c r="B1968" t="s">
        <v>8</v>
      </c>
      <c r="C1968" t="s">
        <v>32</v>
      </c>
      <c r="D1968">
        <v>143249000</v>
      </c>
    </row>
    <row r="1970" spans="1:4" x14ac:dyDescent="0.2">
      <c r="A1970" s="6" t="s">
        <v>12</v>
      </c>
      <c r="B1970" s="6" t="s">
        <v>39</v>
      </c>
      <c r="C1970" s="6" t="s">
        <v>40</v>
      </c>
      <c r="D1970" s="6" t="s">
        <v>14</v>
      </c>
    </row>
    <row r="1971" spans="1:4" x14ac:dyDescent="0.2">
      <c r="A1971">
        <v>418488</v>
      </c>
      <c r="B1971" t="s">
        <v>6</v>
      </c>
      <c r="C1971" t="s">
        <v>9</v>
      </c>
      <c r="D1971">
        <v>0</v>
      </c>
    </row>
    <row r="1972" spans="1:4" x14ac:dyDescent="0.2">
      <c r="A1972">
        <v>418488</v>
      </c>
      <c r="B1972" t="s">
        <v>0</v>
      </c>
      <c r="C1972" t="s">
        <v>9</v>
      </c>
      <c r="D1972">
        <v>0</v>
      </c>
    </row>
    <row r="1973" spans="1:4" x14ac:dyDescent="0.2">
      <c r="A1973">
        <v>418488</v>
      </c>
      <c r="B1973" t="s">
        <v>7</v>
      </c>
      <c r="C1973" t="s">
        <v>9</v>
      </c>
      <c r="D1973">
        <v>0</v>
      </c>
    </row>
    <row r="1974" spans="1:4" x14ac:dyDescent="0.2">
      <c r="A1974">
        <v>418488</v>
      </c>
      <c r="B1974" t="s">
        <v>2</v>
      </c>
      <c r="C1974" t="s">
        <v>9</v>
      </c>
      <c r="D1974">
        <v>0</v>
      </c>
    </row>
    <row r="1975" spans="1:4" x14ac:dyDescent="0.2">
      <c r="A1975">
        <v>418488</v>
      </c>
      <c r="B1975" t="s">
        <v>4</v>
      </c>
      <c r="C1975" t="s">
        <v>9</v>
      </c>
      <c r="D1975">
        <v>0</v>
      </c>
    </row>
    <row r="1976" spans="1:4" x14ac:dyDescent="0.2">
      <c r="A1976">
        <v>418488</v>
      </c>
      <c r="B1976" t="s">
        <v>5</v>
      </c>
      <c r="C1976" t="s">
        <v>9</v>
      </c>
      <c r="D1976">
        <v>0</v>
      </c>
    </row>
    <row r="1977" spans="1:4" x14ac:dyDescent="0.2">
      <c r="A1977">
        <v>418488</v>
      </c>
      <c r="B1977" t="s">
        <v>8</v>
      </c>
      <c r="C1977" t="s">
        <v>9</v>
      </c>
      <c r="D1977">
        <v>0</v>
      </c>
    </row>
    <row r="1978" spans="1:4" x14ac:dyDescent="0.2">
      <c r="A1978">
        <v>418488</v>
      </c>
      <c r="B1978" t="s">
        <v>1</v>
      </c>
      <c r="C1978" t="s">
        <v>9</v>
      </c>
      <c r="D1978">
        <v>0</v>
      </c>
    </row>
    <row r="1979" spans="1:4" x14ac:dyDescent="0.2">
      <c r="A1979">
        <v>418488</v>
      </c>
      <c r="B1979" t="s">
        <v>3</v>
      </c>
      <c r="C1979" t="s">
        <v>9</v>
      </c>
      <c r="D1979">
        <v>0</v>
      </c>
    </row>
    <row r="1980" spans="1:4" x14ac:dyDescent="0.2">
      <c r="A1980">
        <v>418488</v>
      </c>
      <c r="B1980" t="s">
        <v>6</v>
      </c>
      <c r="C1980" t="s">
        <v>10</v>
      </c>
      <c r="D1980">
        <v>0</v>
      </c>
    </row>
    <row r="1981" spans="1:4" x14ac:dyDescent="0.2">
      <c r="A1981">
        <v>418488</v>
      </c>
      <c r="B1981" t="s">
        <v>0</v>
      </c>
      <c r="C1981" t="s">
        <v>10</v>
      </c>
      <c r="D1981">
        <v>0</v>
      </c>
    </row>
    <row r="1982" spans="1:4" x14ac:dyDescent="0.2">
      <c r="A1982">
        <v>418488</v>
      </c>
      <c r="B1982" t="s">
        <v>7</v>
      </c>
      <c r="C1982" t="s">
        <v>10</v>
      </c>
      <c r="D1982">
        <v>0</v>
      </c>
    </row>
    <row r="1983" spans="1:4" x14ac:dyDescent="0.2">
      <c r="A1983">
        <v>418488</v>
      </c>
      <c r="B1983" t="s">
        <v>2</v>
      </c>
      <c r="C1983" t="s">
        <v>10</v>
      </c>
      <c r="D1983">
        <v>0</v>
      </c>
    </row>
    <row r="1984" spans="1:4" x14ac:dyDescent="0.2">
      <c r="A1984">
        <v>418488</v>
      </c>
      <c r="B1984" t="s">
        <v>4</v>
      </c>
      <c r="C1984" t="s">
        <v>10</v>
      </c>
      <c r="D1984">
        <v>0</v>
      </c>
    </row>
    <row r="1985" spans="1:4" x14ac:dyDescent="0.2">
      <c r="A1985">
        <v>418488</v>
      </c>
      <c r="B1985" t="s">
        <v>5</v>
      </c>
      <c r="C1985" t="s">
        <v>10</v>
      </c>
      <c r="D1985">
        <v>0</v>
      </c>
    </row>
    <row r="1986" spans="1:4" x14ac:dyDescent="0.2">
      <c r="A1986">
        <v>418488</v>
      </c>
      <c r="B1986" t="s">
        <v>8</v>
      </c>
      <c r="C1986" t="s">
        <v>10</v>
      </c>
      <c r="D1986">
        <v>0</v>
      </c>
    </row>
    <row r="1987" spans="1:4" x14ac:dyDescent="0.2">
      <c r="A1987">
        <v>418488</v>
      </c>
      <c r="B1987" t="s">
        <v>1</v>
      </c>
      <c r="C1987" t="s">
        <v>10</v>
      </c>
      <c r="D1987">
        <v>0</v>
      </c>
    </row>
    <row r="1988" spans="1:4" x14ac:dyDescent="0.2">
      <c r="A1988">
        <v>418488</v>
      </c>
      <c r="B1988" t="s">
        <v>3</v>
      </c>
      <c r="C1988" t="s">
        <v>10</v>
      </c>
      <c r="D1988">
        <v>0</v>
      </c>
    </row>
    <row r="1989" spans="1:4" x14ac:dyDescent="0.2">
      <c r="A1989">
        <v>418488</v>
      </c>
      <c r="B1989" t="s">
        <v>6</v>
      </c>
      <c r="C1989" t="s">
        <v>11</v>
      </c>
      <c r="D1989">
        <v>0</v>
      </c>
    </row>
    <row r="1990" spans="1:4" x14ac:dyDescent="0.2">
      <c r="A1990">
        <v>418488</v>
      </c>
      <c r="B1990" t="s">
        <v>0</v>
      </c>
      <c r="C1990" t="s">
        <v>11</v>
      </c>
      <c r="D1990">
        <v>0</v>
      </c>
    </row>
    <row r="1991" spans="1:4" x14ac:dyDescent="0.2">
      <c r="A1991">
        <v>418488</v>
      </c>
      <c r="B1991" t="s">
        <v>7</v>
      </c>
      <c r="C1991" t="s">
        <v>11</v>
      </c>
      <c r="D1991">
        <v>0</v>
      </c>
    </row>
    <row r="1992" spans="1:4" x14ac:dyDescent="0.2">
      <c r="A1992">
        <v>418488</v>
      </c>
      <c r="B1992" t="s">
        <v>2</v>
      </c>
      <c r="C1992" t="s">
        <v>11</v>
      </c>
      <c r="D1992">
        <v>0</v>
      </c>
    </row>
    <row r="1993" spans="1:4" x14ac:dyDescent="0.2">
      <c r="A1993">
        <v>418488</v>
      </c>
      <c r="B1993" t="s">
        <v>4</v>
      </c>
      <c r="C1993" t="s">
        <v>11</v>
      </c>
      <c r="D1993">
        <v>0</v>
      </c>
    </row>
    <row r="1994" spans="1:4" x14ac:dyDescent="0.2">
      <c r="A1994">
        <v>418488</v>
      </c>
      <c r="B1994" t="s">
        <v>5</v>
      </c>
      <c r="C1994" t="s">
        <v>11</v>
      </c>
      <c r="D1994">
        <v>0</v>
      </c>
    </row>
    <row r="1995" spans="1:4" x14ac:dyDescent="0.2">
      <c r="A1995">
        <v>418488</v>
      </c>
      <c r="B1995" t="s">
        <v>8</v>
      </c>
      <c r="C1995" t="s">
        <v>11</v>
      </c>
      <c r="D1995">
        <v>0</v>
      </c>
    </row>
    <row r="1996" spans="1:4" x14ac:dyDescent="0.2">
      <c r="A1996">
        <v>418488</v>
      </c>
      <c r="B1996" t="s">
        <v>1</v>
      </c>
      <c r="C1996" t="s">
        <v>11</v>
      </c>
      <c r="D1996">
        <v>0</v>
      </c>
    </row>
    <row r="1997" spans="1:4" x14ac:dyDescent="0.2">
      <c r="A1997">
        <v>418488</v>
      </c>
      <c r="B1997" t="s">
        <v>3</v>
      </c>
      <c r="C1997" t="s">
        <v>11</v>
      </c>
      <c r="D1997">
        <v>0</v>
      </c>
    </row>
    <row r="1998" spans="1:4" x14ac:dyDescent="0.2">
      <c r="A1998">
        <v>418488</v>
      </c>
      <c r="B1998" t="s">
        <v>2</v>
      </c>
      <c r="C1998" t="s">
        <v>32</v>
      </c>
      <c r="D1998">
        <v>0</v>
      </c>
    </row>
    <row r="1999" spans="1:4" x14ac:dyDescent="0.2">
      <c r="A1999">
        <v>418488</v>
      </c>
      <c r="B1999" t="s">
        <v>3</v>
      </c>
      <c r="C1999" t="s">
        <v>32</v>
      </c>
      <c r="D1999">
        <v>0</v>
      </c>
    </row>
    <row r="2000" spans="1:4" x14ac:dyDescent="0.2">
      <c r="A2000">
        <v>418488</v>
      </c>
      <c r="B2000" t="s">
        <v>6</v>
      </c>
      <c r="C2000" t="s">
        <v>32</v>
      </c>
      <c r="D2000">
        <v>280000</v>
      </c>
    </row>
    <row r="2001" spans="1:4" x14ac:dyDescent="0.2">
      <c r="A2001">
        <v>418488</v>
      </c>
      <c r="B2001" t="s">
        <v>7</v>
      </c>
      <c r="C2001" t="s">
        <v>32</v>
      </c>
      <c r="D2001">
        <v>304000</v>
      </c>
    </row>
    <row r="2002" spans="1:4" x14ac:dyDescent="0.2">
      <c r="A2002">
        <v>418488</v>
      </c>
      <c r="B2002" t="s">
        <v>5</v>
      </c>
      <c r="C2002" t="s">
        <v>32</v>
      </c>
      <c r="D2002">
        <v>590000</v>
      </c>
    </row>
    <row r="2003" spans="1:4" x14ac:dyDescent="0.2">
      <c r="A2003">
        <v>418488</v>
      </c>
      <c r="B2003" t="s">
        <v>4</v>
      </c>
      <c r="C2003" t="s">
        <v>32</v>
      </c>
      <c r="D2003">
        <v>1315000</v>
      </c>
    </row>
    <row r="2004" spans="1:4" x14ac:dyDescent="0.2">
      <c r="A2004">
        <v>418488</v>
      </c>
      <c r="B2004" t="s">
        <v>0</v>
      </c>
      <c r="C2004" t="s">
        <v>32</v>
      </c>
      <c r="D2004">
        <v>10691000</v>
      </c>
    </row>
    <row r="2005" spans="1:4" x14ac:dyDescent="0.2">
      <c r="A2005">
        <v>418488</v>
      </c>
      <c r="B2005" t="s">
        <v>1</v>
      </c>
      <c r="C2005" t="s">
        <v>32</v>
      </c>
      <c r="D2005">
        <v>18781000</v>
      </c>
    </row>
    <row r="2006" spans="1:4" x14ac:dyDescent="0.2">
      <c r="A2006">
        <v>418488</v>
      </c>
      <c r="B2006" t="s">
        <v>8</v>
      </c>
      <c r="C2006" t="s">
        <v>32</v>
      </c>
      <c r="D2006">
        <v>31961000</v>
      </c>
    </row>
    <row r="2008" spans="1:4" x14ac:dyDescent="0.2">
      <c r="A2008" s="6" t="s">
        <v>12</v>
      </c>
      <c r="B2008" s="6" t="s">
        <v>39</v>
      </c>
      <c r="C2008" s="6" t="s">
        <v>40</v>
      </c>
      <c r="D2008" s="6" t="s">
        <v>14</v>
      </c>
    </row>
    <row r="2009" spans="1:4" x14ac:dyDescent="0.2">
      <c r="A2009">
        <v>418489</v>
      </c>
      <c r="B2009" t="s">
        <v>6</v>
      </c>
      <c r="C2009" t="s">
        <v>9</v>
      </c>
      <c r="D2009">
        <v>0</v>
      </c>
    </row>
    <row r="2010" spans="1:4" x14ac:dyDescent="0.2">
      <c r="A2010">
        <v>418489</v>
      </c>
      <c r="B2010" t="s">
        <v>7</v>
      </c>
      <c r="C2010" t="s">
        <v>9</v>
      </c>
      <c r="D2010">
        <v>0</v>
      </c>
    </row>
    <row r="2011" spans="1:4" x14ac:dyDescent="0.2">
      <c r="A2011">
        <v>418489</v>
      </c>
      <c r="B2011" t="s">
        <v>2</v>
      </c>
      <c r="C2011" t="s">
        <v>9</v>
      </c>
      <c r="D2011">
        <v>0</v>
      </c>
    </row>
    <row r="2012" spans="1:4" x14ac:dyDescent="0.2">
      <c r="A2012">
        <v>418489</v>
      </c>
      <c r="B2012" t="s">
        <v>5</v>
      </c>
      <c r="C2012" t="s">
        <v>9</v>
      </c>
      <c r="D2012">
        <v>0</v>
      </c>
    </row>
    <row r="2013" spans="1:4" x14ac:dyDescent="0.2">
      <c r="A2013">
        <v>418489</v>
      </c>
      <c r="B2013" t="s">
        <v>1</v>
      </c>
      <c r="C2013" t="s">
        <v>9</v>
      </c>
      <c r="D2013">
        <v>0</v>
      </c>
    </row>
    <row r="2014" spans="1:4" x14ac:dyDescent="0.2">
      <c r="A2014">
        <v>418489</v>
      </c>
      <c r="B2014" t="s">
        <v>3</v>
      </c>
      <c r="C2014" t="s">
        <v>9</v>
      </c>
      <c r="D2014">
        <v>0</v>
      </c>
    </row>
    <row r="2015" spans="1:4" x14ac:dyDescent="0.2">
      <c r="A2015">
        <v>418489</v>
      </c>
      <c r="B2015" t="s">
        <v>4</v>
      </c>
      <c r="C2015" t="s">
        <v>9</v>
      </c>
      <c r="D2015">
        <v>367000</v>
      </c>
    </row>
    <row r="2016" spans="1:4" x14ac:dyDescent="0.2">
      <c r="A2016">
        <v>418489</v>
      </c>
      <c r="B2016" t="s">
        <v>0</v>
      </c>
      <c r="C2016" t="s">
        <v>9</v>
      </c>
      <c r="D2016">
        <v>955000</v>
      </c>
    </row>
    <row r="2017" spans="1:4" x14ac:dyDescent="0.2">
      <c r="A2017">
        <v>418489</v>
      </c>
      <c r="B2017" t="s">
        <v>8</v>
      </c>
      <c r="C2017" t="s">
        <v>9</v>
      </c>
      <c r="D2017">
        <v>1322000</v>
      </c>
    </row>
    <row r="2018" spans="1:4" x14ac:dyDescent="0.2">
      <c r="A2018">
        <v>418489</v>
      </c>
      <c r="B2018" t="s">
        <v>6</v>
      </c>
      <c r="C2018" t="s">
        <v>10</v>
      </c>
      <c r="D2018">
        <v>0</v>
      </c>
    </row>
    <row r="2019" spans="1:4" x14ac:dyDescent="0.2">
      <c r="A2019">
        <v>418489</v>
      </c>
      <c r="B2019" t="s">
        <v>7</v>
      </c>
      <c r="C2019" t="s">
        <v>10</v>
      </c>
      <c r="D2019">
        <v>0</v>
      </c>
    </row>
    <row r="2020" spans="1:4" x14ac:dyDescent="0.2">
      <c r="A2020">
        <v>418489</v>
      </c>
      <c r="B2020" t="s">
        <v>4</v>
      </c>
      <c r="C2020" t="s">
        <v>10</v>
      </c>
      <c r="D2020">
        <v>0</v>
      </c>
    </row>
    <row r="2021" spans="1:4" x14ac:dyDescent="0.2">
      <c r="A2021">
        <v>418489</v>
      </c>
      <c r="B2021" t="s">
        <v>5</v>
      </c>
      <c r="C2021" t="s">
        <v>10</v>
      </c>
      <c r="D2021">
        <v>0</v>
      </c>
    </row>
    <row r="2022" spans="1:4" x14ac:dyDescent="0.2">
      <c r="A2022">
        <v>418489</v>
      </c>
      <c r="B2022" t="s">
        <v>1</v>
      </c>
      <c r="C2022" t="s">
        <v>10</v>
      </c>
      <c r="D2022">
        <v>0</v>
      </c>
    </row>
    <row r="2023" spans="1:4" x14ac:dyDescent="0.2">
      <c r="A2023">
        <v>418489</v>
      </c>
      <c r="B2023" t="s">
        <v>3</v>
      </c>
      <c r="C2023" t="s">
        <v>10</v>
      </c>
      <c r="D2023">
        <v>0</v>
      </c>
    </row>
    <row r="2024" spans="1:4" x14ac:dyDescent="0.2">
      <c r="A2024">
        <v>418489</v>
      </c>
      <c r="B2024" t="s">
        <v>2</v>
      </c>
      <c r="C2024" t="s">
        <v>10</v>
      </c>
      <c r="D2024">
        <v>6811000</v>
      </c>
    </row>
    <row r="2025" spans="1:4" x14ac:dyDescent="0.2">
      <c r="A2025">
        <v>418489</v>
      </c>
      <c r="B2025" t="s">
        <v>0</v>
      </c>
      <c r="C2025" t="s">
        <v>10</v>
      </c>
      <c r="D2025">
        <v>7202000</v>
      </c>
    </row>
    <row r="2026" spans="1:4" x14ac:dyDescent="0.2">
      <c r="A2026">
        <v>418489</v>
      </c>
      <c r="B2026" t="s">
        <v>8</v>
      </c>
      <c r="C2026" t="s">
        <v>10</v>
      </c>
      <c r="D2026">
        <v>14013000</v>
      </c>
    </row>
    <row r="2027" spans="1:4" x14ac:dyDescent="0.2">
      <c r="A2027">
        <v>418489</v>
      </c>
      <c r="B2027" t="s">
        <v>6</v>
      </c>
      <c r="C2027" t="s">
        <v>11</v>
      </c>
      <c r="D2027">
        <v>0</v>
      </c>
    </row>
    <row r="2028" spans="1:4" x14ac:dyDescent="0.2">
      <c r="A2028">
        <v>418489</v>
      </c>
      <c r="B2028" t="s">
        <v>7</v>
      </c>
      <c r="C2028" t="s">
        <v>11</v>
      </c>
      <c r="D2028">
        <v>0</v>
      </c>
    </row>
    <row r="2029" spans="1:4" x14ac:dyDescent="0.2">
      <c r="A2029">
        <v>418489</v>
      </c>
      <c r="B2029" t="s">
        <v>5</v>
      </c>
      <c r="C2029" t="s">
        <v>11</v>
      </c>
      <c r="D2029">
        <v>0</v>
      </c>
    </row>
    <row r="2030" spans="1:4" x14ac:dyDescent="0.2">
      <c r="A2030">
        <v>418489</v>
      </c>
      <c r="B2030" t="s">
        <v>1</v>
      </c>
      <c r="C2030" t="s">
        <v>11</v>
      </c>
      <c r="D2030">
        <v>0</v>
      </c>
    </row>
    <row r="2031" spans="1:4" x14ac:dyDescent="0.2">
      <c r="A2031">
        <v>418489</v>
      </c>
      <c r="B2031" t="s">
        <v>3</v>
      </c>
      <c r="C2031" t="s">
        <v>11</v>
      </c>
      <c r="D2031">
        <v>0</v>
      </c>
    </row>
    <row r="2032" spans="1:4" x14ac:dyDescent="0.2">
      <c r="A2032">
        <v>418489</v>
      </c>
      <c r="B2032" t="s">
        <v>4</v>
      </c>
      <c r="C2032" t="s">
        <v>11</v>
      </c>
      <c r="D2032">
        <v>1324000</v>
      </c>
    </row>
    <row r="2033" spans="1:4" x14ac:dyDescent="0.2">
      <c r="A2033">
        <v>418489</v>
      </c>
      <c r="B2033" t="s">
        <v>0</v>
      </c>
      <c r="C2033" t="s">
        <v>11</v>
      </c>
      <c r="D2033">
        <v>4211000</v>
      </c>
    </row>
    <row r="2034" spans="1:4" x14ac:dyDescent="0.2">
      <c r="A2034">
        <v>418489</v>
      </c>
      <c r="B2034" t="s">
        <v>2</v>
      </c>
      <c r="C2034" t="s">
        <v>11</v>
      </c>
      <c r="D2034">
        <v>5377000</v>
      </c>
    </row>
    <row r="2035" spans="1:4" x14ac:dyDescent="0.2">
      <c r="A2035">
        <v>418489</v>
      </c>
      <c r="B2035" t="s">
        <v>8</v>
      </c>
      <c r="C2035" t="s">
        <v>11</v>
      </c>
      <c r="D2035">
        <v>10912000</v>
      </c>
    </row>
    <row r="2036" spans="1:4" x14ac:dyDescent="0.2">
      <c r="A2036">
        <v>418489</v>
      </c>
      <c r="B2036" t="s">
        <v>6</v>
      </c>
      <c r="C2036" t="s">
        <v>32</v>
      </c>
      <c r="D2036">
        <v>0</v>
      </c>
    </row>
    <row r="2037" spans="1:4" x14ac:dyDescent="0.2">
      <c r="A2037">
        <v>418489</v>
      </c>
      <c r="B2037" t="s">
        <v>7</v>
      </c>
      <c r="C2037" t="s">
        <v>32</v>
      </c>
      <c r="D2037">
        <v>0</v>
      </c>
    </row>
    <row r="2038" spans="1:4" x14ac:dyDescent="0.2">
      <c r="A2038">
        <v>418489</v>
      </c>
      <c r="B2038" t="s">
        <v>5</v>
      </c>
      <c r="C2038" t="s">
        <v>32</v>
      </c>
      <c r="D2038">
        <v>0</v>
      </c>
    </row>
    <row r="2039" spans="1:4" x14ac:dyDescent="0.2">
      <c r="A2039">
        <v>418489</v>
      </c>
      <c r="B2039" t="s">
        <v>1</v>
      </c>
      <c r="C2039" t="s">
        <v>32</v>
      </c>
      <c r="D2039">
        <v>0</v>
      </c>
    </row>
    <row r="2040" spans="1:4" x14ac:dyDescent="0.2">
      <c r="A2040">
        <v>418489</v>
      </c>
      <c r="B2040" t="s">
        <v>3</v>
      </c>
      <c r="C2040" t="s">
        <v>32</v>
      </c>
      <c r="D2040">
        <v>0</v>
      </c>
    </row>
    <row r="2041" spans="1:4" x14ac:dyDescent="0.2">
      <c r="A2041">
        <v>418489</v>
      </c>
      <c r="B2041" t="s">
        <v>4</v>
      </c>
      <c r="C2041" t="s">
        <v>32</v>
      </c>
      <c r="D2041">
        <v>973000</v>
      </c>
    </row>
    <row r="2042" spans="1:4" x14ac:dyDescent="0.2">
      <c r="A2042">
        <v>418489</v>
      </c>
      <c r="B2042" t="s">
        <v>0</v>
      </c>
      <c r="C2042" t="s">
        <v>32</v>
      </c>
      <c r="D2042">
        <v>6422000</v>
      </c>
    </row>
    <row r="2043" spans="1:4" x14ac:dyDescent="0.2">
      <c r="A2043">
        <v>418489</v>
      </c>
      <c r="B2043" t="s">
        <v>2</v>
      </c>
      <c r="C2043" t="s">
        <v>32</v>
      </c>
      <c r="D2043">
        <v>6816000</v>
      </c>
    </row>
    <row r="2044" spans="1:4" x14ac:dyDescent="0.2">
      <c r="A2044">
        <v>418489</v>
      </c>
      <c r="B2044" t="s">
        <v>8</v>
      </c>
      <c r="C2044" t="s">
        <v>32</v>
      </c>
      <c r="D2044">
        <v>14211000</v>
      </c>
    </row>
    <row r="2046" spans="1:4" x14ac:dyDescent="0.2">
      <c r="A2046" s="6" t="s">
        <v>12</v>
      </c>
      <c r="B2046" s="6" t="s">
        <v>39</v>
      </c>
      <c r="C2046" s="6" t="s">
        <v>40</v>
      </c>
      <c r="D2046" s="6" t="s">
        <v>14</v>
      </c>
    </row>
    <row r="2047" spans="1:4" x14ac:dyDescent="0.2">
      <c r="A2047">
        <v>418490</v>
      </c>
      <c r="B2047" t="s">
        <v>6</v>
      </c>
      <c r="C2047" t="s">
        <v>9</v>
      </c>
      <c r="D2047">
        <v>0</v>
      </c>
    </row>
    <row r="2048" spans="1:4" x14ac:dyDescent="0.2">
      <c r="A2048">
        <v>418490</v>
      </c>
      <c r="B2048" t="s">
        <v>7</v>
      </c>
      <c r="C2048" t="s">
        <v>9</v>
      </c>
      <c r="D2048">
        <v>0</v>
      </c>
    </row>
    <row r="2049" spans="1:4" x14ac:dyDescent="0.2">
      <c r="A2049">
        <v>418490</v>
      </c>
      <c r="B2049" t="s">
        <v>4</v>
      </c>
      <c r="C2049" t="s">
        <v>9</v>
      </c>
      <c r="D2049">
        <v>0</v>
      </c>
    </row>
    <row r="2050" spans="1:4" x14ac:dyDescent="0.2">
      <c r="A2050">
        <v>418490</v>
      </c>
      <c r="B2050" t="s">
        <v>5</v>
      </c>
      <c r="C2050" t="s">
        <v>9</v>
      </c>
      <c r="D2050">
        <v>0</v>
      </c>
    </row>
    <row r="2051" spans="1:4" x14ac:dyDescent="0.2">
      <c r="A2051">
        <v>418490</v>
      </c>
      <c r="B2051" t="s">
        <v>1</v>
      </c>
      <c r="C2051" t="s">
        <v>9</v>
      </c>
      <c r="D2051">
        <v>0</v>
      </c>
    </row>
    <row r="2052" spans="1:4" x14ac:dyDescent="0.2">
      <c r="A2052">
        <v>418490</v>
      </c>
      <c r="B2052" t="s">
        <v>2</v>
      </c>
      <c r="C2052" t="s">
        <v>9</v>
      </c>
      <c r="D2052">
        <v>177000</v>
      </c>
    </row>
    <row r="2053" spans="1:4" x14ac:dyDescent="0.2">
      <c r="A2053">
        <v>418490</v>
      </c>
      <c r="B2053" t="s">
        <v>0</v>
      </c>
      <c r="C2053" t="s">
        <v>9</v>
      </c>
      <c r="D2053">
        <v>364000</v>
      </c>
    </row>
    <row r="2054" spans="1:4" x14ac:dyDescent="0.2">
      <c r="A2054">
        <v>418490</v>
      </c>
      <c r="B2054" t="s">
        <v>3</v>
      </c>
      <c r="C2054" t="s">
        <v>9</v>
      </c>
      <c r="D2054">
        <v>1000000</v>
      </c>
    </row>
    <row r="2055" spans="1:4" x14ac:dyDescent="0.2">
      <c r="A2055">
        <v>418490</v>
      </c>
      <c r="B2055" t="s">
        <v>8</v>
      </c>
      <c r="C2055" t="s">
        <v>9</v>
      </c>
      <c r="D2055">
        <v>1541000</v>
      </c>
    </row>
    <row r="2056" spans="1:4" x14ac:dyDescent="0.2">
      <c r="A2056">
        <v>418490</v>
      </c>
      <c r="B2056" t="s">
        <v>6</v>
      </c>
      <c r="C2056" t="s">
        <v>10</v>
      </c>
      <c r="D2056">
        <v>0</v>
      </c>
    </row>
    <row r="2057" spans="1:4" x14ac:dyDescent="0.2">
      <c r="A2057">
        <v>418490</v>
      </c>
      <c r="B2057" t="s">
        <v>0</v>
      </c>
      <c r="C2057" t="s">
        <v>10</v>
      </c>
      <c r="D2057">
        <v>0</v>
      </c>
    </row>
    <row r="2058" spans="1:4" x14ac:dyDescent="0.2">
      <c r="A2058">
        <v>418490</v>
      </c>
      <c r="B2058" t="s">
        <v>7</v>
      </c>
      <c r="C2058" t="s">
        <v>10</v>
      </c>
      <c r="D2058">
        <v>0</v>
      </c>
    </row>
    <row r="2059" spans="1:4" x14ac:dyDescent="0.2">
      <c r="A2059">
        <v>418490</v>
      </c>
      <c r="B2059" t="s">
        <v>2</v>
      </c>
      <c r="C2059" t="s">
        <v>10</v>
      </c>
      <c r="D2059">
        <v>0</v>
      </c>
    </row>
    <row r="2060" spans="1:4" x14ac:dyDescent="0.2">
      <c r="A2060">
        <v>418490</v>
      </c>
      <c r="B2060" t="s">
        <v>4</v>
      </c>
      <c r="C2060" t="s">
        <v>10</v>
      </c>
      <c r="D2060">
        <v>0</v>
      </c>
    </row>
    <row r="2061" spans="1:4" x14ac:dyDescent="0.2">
      <c r="A2061">
        <v>418490</v>
      </c>
      <c r="B2061" t="s">
        <v>5</v>
      </c>
      <c r="C2061" t="s">
        <v>10</v>
      </c>
      <c r="D2061">
        <v>0</v>
      </c>
    </row>
    <row r="2062" spans="1:4" x14ac:dyDescent="0.2">
      <c r="A2062">
        <v>418490</v>
      </c>
      <c r="B2062" t="s">
        <v>8</v>
      </c>
      <c r="C2062" t="s">
        <v>10</v>
      </c>
      <c r="D2062">
        <v>0</v>
      </c>
    </row>
    <row r="2063" spans="1:4" x14ac:dyDescent="0.2">
      <c r="A2063">
        <v>418490</v>
      </c>
      <c r="B2063" t="s">
        <v>1</v>
      </c>
      <c r="C2063" t="s">
        <v>10</v>
      </c>
      <c r="D2063">
        <v>0</v>
      </c>
    </row>
    <row r="2064" spans="1:4" x14ac:dyDescent="0.2">
      <c r="A2064">
        <v>418490</v>
      </c>
      <c r="B2064" t="s">
        <v>3</v>
      </c>
      <c r="C2064" t="s">
        <v>10</v>
      </c>
      <c r="D2064">
        <v>0</v>
      </c>
    </row>
    <row r="2065" spans="1:4" x14ac:dyDescent="0.2">
      <c r="A2065">
        <v>418490</v>
      </c>
      <c r="B2065" t="s">
        <v>6</v>
      </c>
      <c r="C2065" t="s">
        <v>11</v>
      </c>
      <c r="D2065">
        <v>0</v>
      </c>
    </row>
    <row r="2066" spans="1:4" x14ac:dyDescent="0.2">
      <c r="A2066">
        <v>418490</v>
      </c>
      <c r="B2066" t="s">
        <v>0</v>
      </c>
      <c r="C2066" t="s">
        <v>11</v>
      </c>
      <c r="D2066">
        <v>0</v>
      </c>
    </row>
    <row r="2067" spans="1:4" x14ac:dyDescent="0.2">
      <c r="A2067">
        <v>418490</v>
      </c>
      <c r="B2067" t="s">
        <v>7</v>
      </c>
      <c r="C2067" t="s">
        <v>11</v>
      </c>
      <c r="D2067">
        <v>0</v>
      </c>
    </row>
    <row r="2068" spans="1:4" x14ac:dyDescent="0.2">
      <c r="A2068">
        <v>418490</v>
      </c>
      <c r="B2068" t="s">
        <v>2</v>
      </c>
      <c r="C2068" t="s">
        <v>11</v>
      </c>
      <c r="D2068">
        <v>0</v>
      </c>
    </row>
    <row r="2069" spans="1:4" x14ac:dyDescent="0.2">
      <c r="A2069">
        <v>418490</v>
      </c>
      <c r="B2069" t="s">
        <v>4</v>
      </c>
      <c r="C2069" t="s">
        <v>11</v>
      </c>
      <c r="D2069">
        <v>0</v>
      </c>
    </row>
    <row r="2070" spans="1:4" x14ac:dyDescent="0.2">
      <c r="A2070">
        <v>418490</v>
      </c>
      <c r="B2070" t="s">
        <v>5</v>
      </c>
      <c r="C2070" t="s">
        <v>11</v>
      </c>
      <c r="D2070">
        <v>0</v>
      </c>
    </row>
    <row r="2071" spans="1:4" x14ac:dyDescent="0.2">
      <c r="A2071">
        <v>418490</v>
      </c>
      <c r="B2071" t="s">
        <v>8</v>
      </c>
      <c r="C2071" t="s">
        <v>11</v>
      </c>
      <c r="D2071">
        <v>0</v>
      </c>
    </row>
    <row r="2072" spans="1:4" x14ac:dyDescent="0.2">
      <c r="A2072">
        <v>418490</v>
      </c>
      <c r="B2072" t="s">
        <v>1</v>
      </c>
      <c r="C2072" t="s">
        <v>11</v>
      </c>
      <c r="D2072">
        <v>0</v>
      </c>
    </row>
    <row r="2073" spans="1:4" x14ac:dyDescent="0.2">
      <c r="A2073">
        <v>418490</v>
      </c>
      <c r="B2073" t="s">
        <v>3</v>
      </c>
      <c r="C2073" t="s">
        <v>11</v>
      </c>
      <c r="D2073">
        <v>0</v>
      </c>
    </row>
    <row r="2074" spans="1:4" x14ac:dyDescent="0.2">
      <c r="A2074">
        <v>418490</v>
      </c>
      <c r="B2074" t="s">
        <v>6</v>
      </c>
      <c r="C2074" t="s">
        <v>32</v>
      </c>
      <c r="D2074">
        <v>0</v>
      </c>
    </row>
    <row r="2075" spans="1:4" x14ac:dyDescent="0.2">
      <c r="A2075">
        <v>418490</v>
      </c>
      <c r="B2075" t="s">
        <v>0</v>
      </c>
      <c r="C2075" t="s">
        <v>32</v>
      </c>
      <c r="D2075">
        <v>0</v>
      </c>
    </row>
    <row r="2076" spans="1:4" x14ac:dyDescent="0.2">
      <c r="A2076">
        <v>418490</v>
      </c>
      <c r="B2076" t="s">
        <v>7</v>
      </c>
      <c r="C2076" t="s">
        <v>32</v>
      </c>
      <c r="D2076">
        <v>0</v>
      </c>
    </row>
    <row r="2077" spans="1:4" x14ac:dyDescent="0.2">
      <c r="A2077">
        <v>418490</v>
      </c>
      <c r="B2077" t="s">
        <v>2</v>
      </c>
      <c r="C2077" t="s">
        <v>32</v>
      </c>
      <c r="D2077">
        <v>0</v>
      </c>
    </row>
    <row r="2078" spans="1:4" x14ac:dyDescent="0.2">
      <c r="A2078">
        <v>418490</v>
      </c>
      <c r="B2078" t="s">
        <v>4</v>
      </c>
      <c r="C2078" t="s">
        <v>32</v>
      </c>
      <c r="D2078">
        <v>0</v>
      </c>
    </row>
    <row r="2079" spans="1:4" x14ac:dyDescent="0.2">
      <c r="A2079">
        <v>418490</v>
      </c>
      <c r="B2079" t="s">
        <v>5</v>
      </c>
      <c r="C2079" t="s">
        <v>32</v>
      </c>
      <c r="D2079">
        <v>0</v>
      </c>
    </row>
    <row r="2080" spans="1:4" x14ac:dyDescent="0.2">
      <c r="A2080">
        <v>418490</v>
      </c>
      <c r="B2080" t="s">
        <v>8</v>
      </c>
      <c r="C2080" t="s">
        <v>32</v>
      </c>
      <c r="D2080">
        <v>0</v>
      </c>
    </row>
    <row r="2081" spans="1:4" x14ac:dyDescent="0.2">
      <c r="A2081">
        <v>418490</v>
      </c>
      <c r="B2081" t="s">
        <v>1</v>
      </c>
      <c r="C2081" t="s">
        <v>32</v>
      </c>
      <c r="D2081">
        <v>0</v>
      </c>
    </row>
    <row r="2082" spans="1:4" x14ac:dyDescent="0.2">
      <c r="A2082">
        <v>418490</v>
      </c>
      <c r="B2082" t="s">
        <v>3</v>
      </c>
      <c r="C2082" t="s">
        <v>32</v>
      </c>
      <c r="D2082">
        <v>0</v>
      </c>
    </row>
    <row r="2084" spans="1:4" x14ac:dyDescent="0.2">
      <c r="A2084" s="6" t="s">
        <v>12</v>
      </c>
      <c r="B2084" s="6" t="s">
        <v>39</v>
      </c>
      <c r="C2084" s="6" t="s">
        <v>40</v>
      </c>
      <c r="D2084" s="6" t="s">
        <v>14</v>
      </c>
    </row>
    <row r="2085" spans="1:4" x14ac:dyDescent="0.2">
      <c r="A2085">
        <v>418491</v>
      </c>
      <c r="B2085" t="s">
        <v>1</v>
      </c>
      <c r="C2085" t="s">
        <v>9</v>
      </c>
      <c r="D2085">
        <v>-36000</v>
      </c>
    </row>
    <row r="2086" spans="1:4" x14ac:dyDescent="0.2">
      <c r="A2086">
        <v>418491</v>
      </c>
      <c r="B2086" t="s">
        <v>6</v>
      </c>
      <c r="C2086" t="s">
        <v>9</v>
      </c>
      <c r="D2086">
        <v>0</v>
      </c>
    </row>
    <row r="2087" spans="1:4" x14ac:dyDescent="0.2">
      <c r="A2087">
        <v>418491</v>
      </c>
      <c r="B2087" t="s">
        <v>0</v>
      </c>
      <c r="C2087" t="s">
        <v>9</v>
      </c>
      <c r="D2087">
        <v>0</v>
      </c>
    </row>
    <row r="2088" spans="1:4" x14ac:dyDescent="0.2">
      <c r="A2088">
        <v>418491</v>
      </c>
      <c r="B2088" t="s">
        <v>2</v>
      </c>
      <c r="C2088" t="s">
        <v>9</v>
      </c>
      <c r="D2088">
        <v>0</v>
      </c>
    </row>
    <row r="2089" spans="1:4" x14ac:dyDescent="0.2">
      <c r="A2089">
        <v>418491</v>
      </c>
      <c r="B2089" t="s">
        <v>4</v>
      </c>
      <c r="C2089" t="s">
        <v>9</v>
      </c>
      <c r="D2089">
        <v>202000</v>
      </c>
    </row>
    <row r="2090" spans="1:4" x14ac:dyDescent="0.2">
      <c r="A2090">
        <v>418491</v>
      </c>
      <c r="B2090" t="s">
        <v>5</v>
      </c>
      <c r="C2090" t="s">
        <v>9</v>
      </c>
      <c r="D2090">
        <v>350000</v>
      </c>
    </row>
    <row r="2091" spans="1:4" x14ac:dyDescent="0.2">
      <c r="A2091">
        <v>418491</v>
      </c>
      <c r="B2091" t="s">
        <v>7</v>
      </c>
      <c r="C2091" t="s">
        <v>9</v>
      </c>
      <c r="D2091">
        <v>1594000</v>
      </c>
    </row>
    <row r="2092" spans="1:4" x14ac:dyDescent="0.2">
      <c r="A2092">
        <v>418491</v>
      </c>
      <c r="B2092" t="s">
        <v>3</v>
      </c>
      <c r="C2092" t="s">
        <v>9</v>
      </c>
      <c r="D2092">
        <v>12567000</v>
      </c>
    </row>
    <row r="2093" spans="1:4" x14ac:dyDescent="0.2">
      <c r="A2093">
        <v>418491</v>
      </c>
      <c r="B2093" t="s">
        <v>8</v>
      </c>
      <c r="C2093" t="s">
        <v>9</v>
      </c>
      <c r="D2093">
        <v>14677000</v>
      </c>
    </row>
    <row r="2094" spans="1:4" x14ac:dyDescent="0.2">
      <c r="A2094">
        <v>418491</v>
      </c>
      <c r="B2094" t="s">
        <v>6</v>
      </c>
      <c r="C2094" t="s">
        <v>10</v>
      </c>
      <c r="D2094">
        <v>0</v>
      </c>
    </row>
    <row r="2095" spans="1:4" x14ac:dyDescent="0.2">
      <c r="A2095">
        <v>418491</v>
      </c>
      <c r="B2095" t="s">
        <v>0</v>
      </c>
      <c r="C2095" t="s">
        <v>10</v>
      </c>
      <c r="D2095">
        <v>0</v>
      </c>
    </row>
    <row r="2096" spans="1:4" x14ac:dyDescent="0.2">
      <c r="A2096">
        <v>418491</v>
      </c>
      <c r="B2096" t="s">
        <v>2</v>
      </c>
      <c r="C2096" t="s">
        <v>10</v>
      </c>
      <c r="D2096">
        <v>0</v>
      </c>
    </row>
    <row r="2097" spans="1:4" x14ac:dyDescent="0.2">
      <c r="A2097">
        <v>418491</v>
      </c>
      <c r="B2097" t="s">
        <v>5</v>
      </c>
      <c r="C2097" t="s">
        <v>10</v>
      </c>
      <c r="D2097">
        <v>0</v>
      </c>
    </row>
    <row r="2098" spans="1:4" x14ac:dyDescent="0.2">
      <c r="A2098">
        <v>418491</v>
      </c>
      <c r="B2098" t="s">
        <v>1</v>
      </c>
      <c r="C2098" t="s">
        <v>10</v>
      </c>
      <c r="D2098">
        <v>0</v>
      </c>
    </row>
    <row r="2099" spans="1:4" x14ac:dyDescent="0.2">
      <c r="A2099">
        <v>418491</v>
      </c>
      <c r="B2099" t="s">
        <v>4</v>
      </c>
      <c r="C2099" t="s">
        <v>10</v>
      </c>
      <c r="D2099">
        <v>679000</v>
      </c>
    </row>
    <row r="2100" spans="1:4" x14ac:dyDescent="0.2">
      <c r="A2100">
        <v>418491</v>
      </c>
      <c r="B2100" t="s">
        <v>7</v>
      </c>
      <c r="C2100" t="s">
        <v>10</v>
      </c>
      <c r="D2100">
        <v>3816000</v>
      </c>
    </row>
    <row r="2101" spans="1:4" x14ac:dyDescent="0.2">
      <c r="A2101">
        <v>418491</v>
      </c>
      <c r="B2101" t="s">
        <v>3</v>
      </c>
      <c r="C2101" t="s">
        <v>10</v>
      </c>
      <c r="D2101">
        <v>4359000</v>
      </c>
    </row>
    <row r="2102" spans="1:4" x14ac:dyDescent="0.2">
      <c r="A2102">
        <v>418491</v>
      </c>
      <c r="B2102" t="s">
        <v>8</v>
      </c>
      <c r="C2102" t="s">
        <v>10</v>
      </c>
      <c r="D2102">
        <v>8854000</v>
      </c>
    </row>
    <row r="2103" spans="1:4" x14ac:dyDescent="0.2">
      <c r="A2103">
        <v>418491</v>
      </c>
      <c r="B2103" t="s">
        <v>6</v>
      </c>
      <c r="C2103" t="s">
        <v>11</v>
      </c>
      <c r="D2103">
        <v>0</v>
      </c>
    </row>
    <row r="2104" spans="1:4" x14ac:dyDescent="0.2">
      <c r="A2104">
        <v>418491</v>
      </c>
      <c r="B2104" t="s">
        <v>0</v>
      </c>
      <c r="C2104" t="s">
        <v>11</v>
      </c>
      <c r="D2104">
        <v>0</v>
      </c>
    </row>
    <row r="2105" spans="1:4" x14ac:dyDescent="0.2">
      <c r="A2105">
        <v>418491</v>
      </c>
      <c r="B2105" t="s">
        <v>7</v>
      </c>
      <c r="C2105" t="s">
        <v>11</v>
      </c>
      <c r="D2105">
        <v>0</v>
      </c>
    </row>
    <row r="2106" spans="1:4" x14ac:dyDescent="0.2">
      <c r="A2106">
        <v>418491</v>
      </c>
      <c r="B2106" t="s">
        <v>2</v>
      </c>
      <c r="C2106" t="s">
        <v>11</v>
      </c>
      <c r="D2106">
        <v>0</v>
      </c>
    </row>
    <row r="2107" spans="1:4" x14ac:dyDescent="0.2">
      <c r="A2107">
        <v>418491</v>
      </c>
      <c r="B2107" t="s">
        <v>4</v>
      </c>
      <c r="C2107" t="s">
        <v>11</v>
      </c>
      <c r="D2107">
        <v>0</v>
      </c>
    </row>
    <row r="2108" spans="1:4" x14ac:dyDescent="0.2">
      <c r="A2108">
        <v>418491</v>
      </c>
      <c r="B2108" t="s">
        <v>5</v>
      </c>
      <c r="C2108" t="s">
        <v>11</v>
      </c>
      <c r="D2108">
        <v>0</v>
      </c>
    </row>
    <row r="2109" spans="1:4" x14ac:dyDescent="0.2">
      <c r="A2109">
        <v>418491</v>
      </c>
      <c r="B2109" t="s">
        <v>8</v>
      </c>
      <c r="C2109" t="s">
        <v>11</v>
      </c>
      <c r="D2109">
        <v>0</v>
      </c>
    </row>
    <row r="2110" spans="1:4" x14ac:dyDescent="0.2">
      <c r="A2110">
        <v>418491</v>
      </c>
      <c r="B2110" t="s">
        <v>1</v>
      </c>
      <c r="C2110" t="s">
        <v>11</v>
      </c>
      <c r="D2110">
        <v>0</v>
      </c>
    </row>
    <row r="2111" spans="1:4" x14ac:dyDescent="0.2">
      <c r="A2111">
        <v>418491</v>
      </c>
      <c r="B2111" t="s">
        <v>3</v>
      </c>
      <c r="C2111" t="s">
        <v>11</v>
      </c>
      <c r="D2111">
        <v>0</v>
      </c>
    </row>
    <row r="2112" spans="1:4" x14ac:dyDescent="0.2">
      <c r="A2112">
        <v>418491</v>
      </c>
      <c r="B2112" t="s">
        <v>6</v>
      </c>
      <c r="C2112" t="s">
        <v>32</v>
      </c>
      <c r="D2112">
        <v>0</v>
      </c>
    </row>
    <row r="2113" spans="1:4" x14ac:dyDescent="0.2">
      <c r="A2113">
        <v>418491</v>
      </c>
      <c r="B2113" t="s">
        <v>0</v>
      </c>
      <c r="C2113" t="s">
        <v>32</v>
      </c>
      <c r="D2113">
        <v>0</v>
      </c>
    </row>
    <row r="2114" spans="1:4" x14ac:dyDescent="0.2">
      <c r="A2114">
        <v>418491</v>
      </c>
      <c r="B2114" t="s">
        <v>7</v>
      </c>
      <c r="C2114" t="s">
        <v>32</v>
      </c>
      <c r="D2114">
        <v>0</v>
      </c>
    </row>
    <row r="2115" spans="1:4" x14ac:dyDescent="0.2">
      <c r="A2115">
        <v>418491</v>
      </c>
      <c r="B2115" t="s">
        <v>2</v>
      </c>
      <c r="C2115" t="s">
        <v>32</v>
      </c>
      <c r="D2115">
        <v>0</v>
      </c>
    </row>
    <row r="2116" spans="1:4" x14ac:dyDescent="0.2">
      <c r="A2116">
        <v>418491</v>
      </c>
      <c r="B2116" t="s">
        <v>4</v>
      </c>
      <c r="C2116" t="s">
        <v>32</v>
      </c>
      <c r="D2116">
        <v>0</v>
      </c>
    </row>
    <row r="2117" spans="1:4" x14ac:dyDescent="0.2">
      <c r="A2117">
        <v>418491</v>
      </c>
      <c r="B2117" t="s">
        <v>5</v>
      </c>
      <c r="C2117" t="s">
        <v>32</v>
      </c>
      <c r="D2117">
        <v>0</v>
      </c>
    </row>
    <row r="2118" spans="1:4" x14ac:dyDescent="0.2">
      <c r="A2118">
        <v>418491</v>
      </c>
      <c r="B2118" t="s">
        <v>8</v>
      </c>
      <c r="C2118" t="s">
        <v>32</v>
      </c>
      <c r="D2118">
        <v>0</v>
      </c>
    </row>
    <row r="2119" spans="1:4" x14ac:dyDescent="0.2">
      <c r="A2119">
        <v>418491</v>
      </c>
      <c r="B2119" t="s">
        <v>1</v>
      </c>
      <c r="C2119" t="s">
        <v>32</v>
      </c>
      <c r="D2119">
        <v>0</v>
      </c>
    </row>
    <row r="2120" spans="1:4" x14ac:dyDescent="0.2">
      <c r="A2120">
        <v>418491</v>
      </c>
      <c r="B2120" t="s">
        <v>3</v>
      </c>
      <c r="C2120" t="s">
        <v>32</v>
      </c>
      <c r="D2120">
        <v>0</v>
      </c>
    </row>
    <row r="2122" spans="1:4" x14ac:dyDescent="0.2">
      <c r="A2122" s="6" t="s">
        <v>12</v>
      </c>
      <c r="B2122" s="6" t="s">
        <v>39</v>
      </c>
      <c r="C2122" s="6" t="s">
        <v>40</v>
      </c>
      <c r="D2122" s="6" t="s">
        <v>14</v>
      </c>
    </row>
    <row r="2123" spans="1:4" x14ac:dyDescent="0.2">
      <c r="A2123">
        <v>418492</v>
      </c>
      <c r="B2123" t="s">
        <v>7</v>
      </c>
      <c r="C2123" t="s">
        <v>9</v>
      </c>
      <c r="D2123">
        <v>112000</v>
      </c>
    </row>
    <row r="2124" spans="1:4" x14ac:dyDescent="0.2">
      <c r="A2124">
        <v>418492</v>
      </c>
      <c r="B2124" t="s">
        <v>6</v>
      </c>
      <c r="C2124" t="s">
        <v>9</v>
      </c>
      <c r="D2124">
        <v>267000</v>
      </c>
    </row>
    <row r="2125" spans="1:4" x14ac:dyDescent="0.2">
      <c r="A2125">
        <v>418492</v>
      </c>
      <c r="B2125" t="s">
        <v>3</v>
      </c>
      <c r="C2125" t="s">
        <v>9</v>
      </c>
      <c r="D2125">
        <v>2634000</v>
      </c>
    </row>
    <row r="2126" spans="1:4" x14ac:dyDescent="0.2">
      <c r="A2126">
        <v>418492</v>
      </c>
      <c r="B2126" t="s">
        <v>5</v>
      </c>
      <c r="C2126" t="s">
        <v>9</v>
      </c>
      <c r="D2126">
        <v>3056000</v>
      </c>
    </row>
    <row r="2127" spans="1:4" x14ac:dyDescent="0.2">
      <c r="A2127">
        <v>418492</v>
      </c>
      <c r="B2127" t="s">
        <v>1</v>
      </c>
      <c r="C2127" t="s">
        <v>9</v>
      </c>
      <c r="D2127">
        <v>6338000</v>
      </c>
    </row>
    <row r="2128" spans="1:4" x14ac:dyDescent="0.2">
      <c r="A2128">
        <v>418492</v>
      </c>
      <c r="B2128" t="s">
        <v>0</v>
      </c>
      <c r="C2128" t="s">
        <v>9</v>
      </c>
      <c r="D2128">
        <v>11329520</v>
      </c>
    </row>
    <row r="2129" spans="1:4" x14ac:dyDescent="0.2">
      <c r="A2129">
        <v>418492</v>
      </c>
      <c r="B2129" t="s">
        <v>2</v>
      </c>
      <c r="C2129" t="s">
        <v>9</v>
      </c>
      <c r="D2129">
        <v>13741000</v>
      </c>
    </row>
    <row r="2130" spans="1:4" x14ac:dyDescent="0.2">
      <c r="A2130">
        <v>418492</v>
      </c>
      <c r="B2130" t="s">
        <v>4</v>
      </c>
      <c r="C2130" t="s">
        <v>9</v>
      </c>
      <c r="D2130">
        <v>23616000</v>
      </c>
    </row>
    <row r="2131" spans="1:4" x14ac:dyDescent="0.2">
      <c r="A2131">
        <v>418492</v>
      </c>
      <c r="B2131" t="s">
        <v>8</v>
      </c>
      <c r="C2131" t="s">
        <v>9</v>
      </c>
      <c r="D2131">
        <v>61093520</v>
      </c>
    </row>
    <row r="2132" spans="1:4" x14ac:dyDescent="0.2">
      <c r="A2132">
        <v>418492</v>
      </c>
      <c r="B2132" t="s">
        <v>6</v>
      </c>
      <c r="C2132" t="s">
        <v>10</v>
      </c>
      <c r="D2132">
        <v>187000</v>
      </c>
    </row>
    <row r="2133" spans="1:4" x14ac:dyDescent="0.2">
      <c r="A2133">
        <v>418492</v>
      </c>
      <c r="B2133" t="s">
        <v>7</v>
      </c>
      <c r="C2133" t="s">
        <v>10</v>
      </c>
      <c r="D2133">
        <v>7093000</v>
      </c>
    </row>
    <row r="2134" spans="1:4" x14ac:dyDescent="0.2">
      <c r="A2134">
        <v>418492</v>
      </c>
      <c r="B2134" t="s">
        <v>3</v>
      </c>
      <c r="C2134" t="s">
        <v>10</v>
      </c>
      <c r="D2134">
        <v>9345000</v>
      </c>
    </row>
    <row r="2135" spans="1:4" x14ac:dyDescent="0.2">
      <c r="A2135">
        <v>418492</v>
      </c>
      <c r="B2135" t="s">
        <v>2</v>
      </c>
      <c r="C2135" t="s">
        <v>10</v>
      </c>
      <c r="D2135">
        <v>15695000</v>
      </c>
    </row>
    <row r="2136" spans="1:4" x14ac:dyDescent="0.2">
      <c r="A2136">
        <v>418492</v>
      </c>
      <c r="B2136" t="s">
        <v>5</v>
      </c>
      <c r="C2136" t="s">
        <v>10</v>
      </c>
      <c r="D2136">
        <v>27364000</v>
      </c>
    </row>
    <row r="2137" spans="1:4" x14ac:dyDescent="0.2">
      <c r="A2137">
        <v>418492</v>
      </c>
      <c r="B2137" t="s">
        <v>0</v>
      </c>
      <c r="C2137" t="s">
        <v>10</v>
      </c>
      <c r="D2137">
        <v>36496000</v>
      </c>
    </row>
    <row r="2138" spans="1:4" x14ac:dyDescent="0.2">
      <c r="A2138">
        <v>418492</v>
      </c>
      <c r="B2138" t="s">
        <v>1</v>
      </c>
      <c r="C2138" t="s">
        <v>10</v>
      </c>
      <c r="D2138">
        <v>186189000</v>
      </c>
    </row>
    <row r="2139" spans="1:4" x14ac:dyDescent="0.2">
      <c r="A2139">
        <v>418492</v>
      </c>
      <c r="B2139" t="s">
        <v>4</v>
      </c>
      <c r="C2139" t="s">
        <v>10</v>
      </c>
      <c r="D2139">
        <v>261061000</v>
      </c>
    </row>
    <row r="2140" spans="1:4" x14ac:dyDescent="0.2">
      <c r="A2140">
        <v>418492</v>
      </c>
      <c r="B2140" t="s">
        <v>8</v>
      </c>
      <c r="C2140" t="s">
        <v>10</v>
      </c>
      <c r="D2140">
        <v>543430000</v>
      </c>
    </row>
    <row r="2141" spans="1:4" x14ac:dyDescent="0.2">
      <c r="A2141">
        <v>418492</v>
      </c>
      <c r="B2141" t="s">
        <v>6</v>
      </c>
      <c r="C2141" t="s">
        <v>11</v>
      </c>
      <c r="D2141">
        <v>701000</v>
      </c>
    </row>
    <row r="2142" spans="1:4" x14ac:dyDescent="0.2">
      <c r="A2142">
        <v>418492</v>
      </c>
      <c r="B2142" t="s">
        <v>3</v>
      </c>
      <c r="C2142" t="s">
        <v>11</v>
      </c>
      <c r="D2142">
        <v>9881000</v>
      </c>
    </row>
    <row r="2143" spans="1:4" x14ac:dyDescent="0.2">
      <c r="A2143">
        <v>418492</v>
      </c>
      <c r="B2143" t="s">
        <v>2</v>
      </c>
      <c r="C2143" t="s">
        <v>11</v>
      </c>
      <c r="D2143">
        <v>13218000</v>
      </c>
    </row>
    <row r="2144" spans="1:4" x14ac:dyDescent="0.2">
      <c r="A2144">
        <v>418492</v>
      </c>
      <c r="B2144" t="s">
        <v>7</v>
      </c>
      <c r="C2144" t="s">
        <v>11</v>
      </c>
      <c r="D2144">
        <v>13884000</v>
      </c>
    </row>
    <row r="2145" spans="1:4" x14ac:dyDescent="0.2">
      <c r="A2145">
        <v>418492</v>
      </c>
      <c r="B2145" t="s">
        <v>5</v>
      </c>
      <c r="C2145" t="s">
        <v>11</v>
      </c>
      <c r="D2145">
        <v>41657000</v>
      </c>
    </row>
    <row r="2146" spans="1:4" x14ac:dyDescent="0.2">
      <c r="A2146">
        <v>418492</v>
      </c>
      <c r="B2146" t="s">
        <v>1</v>
      </c>
      <c r="C2146" t="s">
        <v>11</v>
      </c>
      <c r="D2146">
        <v>56414000</v>
      </c>
    </row>
    <row r="2147" spans="1:4" x14ac:dyDescent="0.2">
      <c r="A2147">
        <v>418492</v>
      </c>
      <c r="B2147" t="s">
        <v>4</v>
      </c>
      <c r="C2147" t="s">
        <v>11</v>
      </c>
      <c r="D2147">
        <v>69151000</v>
      </c>
    </row>
    <row r="2148" spans="1:4" x14ac:dyDescent="0.2">
      <c r="A2148">
        <v>418492</v>
      </c>
      <c r="B2148" t="s">
        <v>0</v>
      </c>
      <c r="C2148" t="s">
        <v>11</v>
      </c>
      <c r="D2148">
        <v>172162000</v>
      </c>
    </row>
    <row r="2149" spans="1:4" x14ac:dyDescent="0.2">
      <c r="A2149">
        <v>418492</v>
      </c>
      <c r="B2149" t="s">
        <v>8</v>
      </c>
      <c r="C2149" t="s">
        <v>11</v>
      </c>
      <c r="D2149">
        <v>377068000</v>
      </c>
    </row>
    <row r="2150" spans="1:4" x14ac:dyDescent="0.2">
      <c r="A2150">
        <v>418492</v>
      </c>
      <c r="B2150" t="s">
        <v>7</v>
      </c>
      <c r="C2150" t="s">
        <v>32</v>
      </c>
      <c r="D2150">
        <v>553000</v>
      </c>
    </row>
    <row r="2151" spans="1:4" x14ac:dyDescent="0.2">
      <c r="A2151">
        <v>418492</v>
      </c>
      <c r="B2151" t="s">
        <v>6</v>
      </c>
      <c r="C2151" t="s">
        <v>32</v>
      </c>
      <c r="D2151">
        <v>2259000</v>
      </c>
    </row>
    <row r="2152" spans="1:4" x14ac:dyDescent="0.2">
      <c r="A2152">
        <v>418492</v>
      </c>
      <c r="B2152" t="s">
        <v>3</v>
      </c>
      <c r="C2152" t="s">
        <v>32</v>
      </c>
      <c r="D2152">
        <v>8111000</v>
      </c>
    </row>
    <row r="2153" spans="1:4" x14ac:dyDescent="0.2">
      <c r="A2153">
        <v>418492</v>
      </c>
      <c r="B2153" t="s">
        <v>2</v>
      </c>
      <c r="C2153" t="s">
        <v>32</v>
      </c>
      <c r="D2153">
        <v>12993000</v>
      </c>
    </row>
    <row r="2154" spans="1:4" x14ac:dyDescent="0.2">
      <c r="A2154">
        <v>418492</v>
      </c>
      <c r="B2154" t="s">
        <v>5</v>
      </c>
      <c r="C2154" t="s">
        <v>32</v>
      </c>
      <c r="D2154">
        <v>27471000</v>
      </c>
    </row>
    <row r="2155" spans="1:4" x14ac:dyDescent="0.2">
      <c r="A2155">
        <v>418492</v>
      </c>
      <c r="B2155" t="s">
        <v>4</v>
      </c>
      <c r="C2155" t="s">
        <v>32</v>
      </c>
      <c r="D2155">
        <v>45997000</v>
      </c>
    </row>
    <row r="2156" spans="1:4" x14ac:dyDescent="0.2">
      <c r="A2156">
        <v>418492</v>
      </c>
      <c r="B2156" t="s">
        <v>0</v>
      </c>
      <c r="C2156" t="s">
        <v>32</v>
      </c>
      <c r="D2156">
        <v>65009000</v>
      </c>
    </row>
    <row r="2157" spans="1:4" x14ac:dyDescent="0.2">
      <c r="A2157">
        <v>418492</v>
      </c>
      <c r="B2157" t="s">
        <v>1</v>
      </c>
      <c r="C2157" t="s">
        <v>32</v>
      </c>
      <c r="D2157">
        <v>187203000</v>
      </c>
    </row>
    <row r="2158" spans="1:4" x14ac:dyDescent="0.2">
      <c r="A2158">
        <v>418492</v>
      </c>
      <c r="B2158" t="s">
        <v>8</v>
      </c>
      <c r="C2158" t="s">
        <v>32</v>
      </c>
      <c r="D2158">
        <v>349596000</v>
      </c>
    </row>
    <row r="2160" spans="1:4" x14ac:dyDescent="0.2">
      <c r="A2160" s="6" t="s">
        <v>12</v>
      </c>
      <c r="B2160" s="6" t="s">
        <v>39</v>
      </c>
      <c r="C2160" s="6" t="s">
        <v>40</v>
      </c>
      <c r="D2160" s="6" t="s">
        <v>14</v>
      </c>
    </row>
    <row r="2161" spans="1:4" x14ac:dyDescent="0.2">
      <c r="A2161">
        <v>418493</v>
      </c>
      <c r="B2161" t="s">
        <v>6</v>
      </c>
      <c r="C2161" t="s">
        <v>9</v>
      </c>
      <c r="D2161">
        <v>0</v>
      </c>
    </row>
    <row r="2162" spans="1:4" x14ac:dyDescent="0.2">
      <c r="A2162">
        <v>418493</v>
      </c>
      <c r="B2162" t="s">
        <v>0</v>
      </c>
      <c r="C2162" t="s">
        <v>9</v>
      </c>
      <c r="D2162">
        <v>0</v>
      </c>
    </row>
    <row r="2163" spans="1:4" x14ac:dyDescent="0.2">
      <c r="A2163">
        <v>418493</v>
      </c>
      <c r="B2163" t="s">
        <v>7</v>
      </c>
      <c r="C2163" t="s">
        <v>9</v>
      </c>
      <c r="D2163">
        <v>0</v>
      </c>
    </row>
    <row r="2164" spans="1:4" x14ac:dyDescent="0.2">
      <c r="A2164">
        <v>418493</v>
      </c>
      <c r="B2164" t="s">
        <v>5</v>
      </c>
      <c r="C2164" t="s">
        <v>9</v>
      </c>
      <c r="D2164">
        <v>0</v>
      </c>
    </row>
    <row r="2165" spans="1:4" x14ac:dyDescent="0.2">
      <c r="A2165">
        <v>418493</v>
      </c>
      <c r="B2165" t="s">
        <v>1</v>
      </c>
      <c r="C2165" t="s">
        <v>9</v>
      </c>
      <c r="D2165">
        <v>0</v>
      </c>
    </row>
    <row r="2166" spans="1:4" x14ac:dyDescent="0.2">
      <c r="A2166">
        <v>418493</v>
      </c>
      <c r="B2166" t="s">
        <v>3</v>
      </c>
      <c r="C2166" t="s">
        <v>9</v>
      </c>
      <c r="D2166">
        <v>517000</v>
      </c>
    </row>
    <row r="2167" spans="1:4" x14ac:dyDescent="0.2">
      <c r="A2167">
        <v>418493</v>
      </c>
      <c r="B2167" t="s">
        <v>4</v>
      </c>
      <c r="C2167" t="s">
        <v>9</v>
      </c>
      <c r="D2167">
        <v>1264000</v>
      </c>
    </row>
    <row r="2168" spans="1:4" x14ac:dyDescent="0.2">
      <c r="A2168">
        <v>418493</v>
      </c>
      <c r="B2168" t="s">
        <v>2</v>
      </c>
      <c r="C2168" t="s">
        <v>9</v>
      </c>
      <c r="D2168">
        <v>2595000</v>
      </c>
    </row>
    <row r="2169" spans="1:4" x14ac:dyDescent="0.2">
      <c r="A2169">
        <v>418493</v>
      </c>
      <c r="B2169" t="s">
        <v>8</v>
      </c>
      <c r="C2169" t="s">
        <v>9</v>
      </c>
      <c r="D2169">
        <v>4376000</v>
      </c>
    </row>
    <row r="2170" spans="1:4" x14ac:dyDescent="0.2">
      <c r="A2170">
        <v>418493</v>
      </c>
      <c r="B2170" t="s">
        <v>6</v>
      </c>
      <c r="C2170" t="s">
        <v>10</v>
      </c>
      <c r="D2170">
        <v>0</v>
      </c>
    </row>
    <row r="2171" spans="1:4" x14ac:dyDescent="0.2">
      <c r="A2171">
        <v>418493</v>
      </c>
      <c r="B2171" t="s">
        <v>0</v>
      </c>
      <c r="C2171" t="s">
        <v>10</v>
      </c>
      <c r="D2171">
        <v>0</v>
      </c>
    </row>
    <row r="2172" spans="1:4" x14ac:dyDescent="0.2">
      <c r="A2172">
        <v>418493</v>
      </c>
      <c r="B2172" t="s">
        <v>7</v>
      </c>
      <c r="C2172" t="s">
        <v>10</v>
      </c>
      <c r="D2172">
        <v>0</v>
      </c>
    </row>
    <row r="2173" spans="1:4" x14ac:dyDescent="0.2">
      <c r="A2173">
        <v>418493</v>
      </c>
      <c r="B2173" t="s">
        <v>2</v>
      </c>
      <c r="C2173" t="s">
        <v>10</v>
      </c>
      <c r="D2173">
        <v>0</v>
      </c>
    </row>
    <row r="2174" spans="1:4" x14ac:dyDescent="0.2">
      <c r="A2174">
        <v>418493</v>
      </c>
      <c r="B2174" t="s">
        <v>4</v>
      </c>
      <c r="C2174" t="s">
        <v>10</v>
      </c>
      <c r="D2174">
        <v>0</v>
      </c>
    </row>
    <row r="2175" spans="1:4" x14ac:dyDescent="0.2">
      <c r="A2175">
        <v>418493</v>
      </c>
      <c r="B2175" t="s">
        <v>5</v>
      </c>
      <c r="C2175" t="s">
        <v>10</v>
      </c>
      <c r="D2175">
        <v>0</v>
      </c>
    </row>
    <row r="2176" spans="1:4" x14ac:dyDescent="0.2">
      <c r="A2176">
        <v>418493</v>
      </c>
      <c r="B2176" t="s">
        <v>8</v>
      </c>
      <c r="C2176" t="s">
        <v>10</v>
      </c>
      <c r="D2176">
        <v>0</v>
      </c>
    </row>
    <row r="2177" spans="1:4" x14ac:dyDescent="0.2">
      <c r="A2177">
        <v>418493</v>
      </c>
      <c r="B2177" t="s">
        <v>1</v>
      </c>
      <c r="C2177" t="s">
        <v>10</v>
      </c>
      <c r="D2177">
        <v>0</v>
      </c>
    </row>
    <row r="2178" spans="1:4" x14ac:dyDescent="0.2">
      <c r="A2178">
        <v>418493</v>
      </c>
      <c r="B2178" t="s">
        <v>3</v>
      </c>
      <c r="C2178" t="s">
        <v>10</v>
      </c>
      <c r="D2178">
        <v>0</v>
      </c>
    </row>
    <row r="2179" spans="1:4" x14ac:dyDescent="0.2">
      <c r="A2179">
        <v>418493</v>
      </c>
      <c r="B2179" t="s">
        <v>6</v>
      </c>
      <c r="C2179" t="s">
        <v>11</v>
      </c>
      <c r="D2179">
        <v>0</v>
      </c>
    </row>
    <row r="2180" spans="1:4" x14ac:dyDescent="0.2">
      <c r="A2180">
        <v>418493</v>
      </c>
      <c r="B2180" t="s">
        <v>0</v>
      </c>
      <c r="C2180" t="s">
        <v>11</v>
      </c>
      <c r="D2180">
        <v>0</v>
      </c>
    </row>
    <row r="2181" spans="1:4" x14ac:dyDescent="0.2">
      <c r="A2181">
        <v>418493</v>
      </c>
      <c r="B2181" t="s">
        <v>7</v>
      </c>
      <c r="C2181" t="s">
        <v>11</v>
      </c>
      <c r="D2181">
        <v>0</v>
      </c>
    </row>
    <row r="2182" spans="1:4" x14ac:dyDescent="0.2">
      <c r="A2182">
        <v>418493</v>
      </c>
      <c r="B2182" t="s">
        <v>2</v>
      </c>
      <c r="C2182" t="s">
        <v>11</v>
      </c>
      <c r="D2182">
        <v>0</v>
      </c>
    </row>
    <row r="2183" spans="1:4" x14ac:dyDescent="0.2">
      <c r="A2183">
        <v>418493</v>
      </c>
      <c r="B2183" t="s">
        <v>4</v>
      </c>
      <c r="C2183" t="s">
        <v>11</v>
      </c>
      <c r="D2183">
        <v>0</v>
      </c>
    </row>
    <row r="2184" spans="1:4" x14ac:dyDescent="0.2">
      <c r="A2184">
        <v>418493</v>
      </c>
      <c r="B2184" t="s">
        <v>5</v>
      </c>
      <c r="C2184" t="s">
        <v>11</v>
      </c>
      <c r="D2184">
        <v>0</v>
      </c>
    </row>
    <row r="2185" spans="1:4" x14ac:dyDescent="0.2">
      <c r="A2185">
        <v>418493</v>
      </c>
      <c r="B2185" t="s">
        <v>8</v>
      </c>
      <c r="C2185" t="s">
        <v>11</v>
      </c>
      <c r="D2185">
        <v>0</v>
      </c>
    </row>
    <row r="2186" spans="1:4" x14ac:dyDescent="0.2">
      <c r="A2186">
        <v>418493</v>
      </c>
      <c r="B2186" t="s">
        <v>1</v>
      </c>
      <c r="C2186" t="s">
        <v>11</v>
      </c>
      <c r="D2186">
        <v>0</v>
      </c>
    </row>
    <row r="2187" spans="1:4" x14ac:dyDescent="0.2">
      <c r="A2187">
        <v>418493</v>
      </c>
      <c r="B2187" t="s">
        <v>3</v>
      </c>
      <c r="C2187" t="s">
        <v>11</v>
      </c>
      <c r="D2187">
        <v>0</v>
      </c>
    </row>
    <row r="2188" spans="1:4" x14ac:dyDescent="0.2">
      <c r="A2188">
        <v>418493</v>
      </c>
      <c r="B2188" t="s">
        <v>6</v>
      </c>
      <c r="C2188" t="s">
        <v>32</v>
      </c>
      <c r="D2188">
        <v>0</v>
      </c>
    </row>
    <row r="2189" spans="1:4" x14ac:dyDescent="0.2">
      <c r="A2189">
        <v>418493</v>
      </c>
      <c r="B2189" t="s">
        <v>0</v>
      </c>
      <c r="C2189" t="s">
        <v>32</v>
      </c>
      <c r="D2189">
        <v>0</v>
      </c>
    </row>
    <row r="2190" spans="1:4" x14ac:dyDescent="0.2">
      <c r="A2190">
        <v>418493</v>
      </c>
      <c r="B2190" t="s">
        <v>7</v>
      </c>
      <c r="C2190" t="s">
        <v>32</v>
      </c>
      <c r="D2190">
        <v>0</v>
      </c>
    </row>
    <row r="2191" spans="1:4" x14ac:dyDescent="0.2">
      <c r="A2191">
        <v>418493</v>
      </c>
      <c r="B2191" t="s">
        <v>2</v>
      </c>
      <c r="C2191" t="s">
        <v>32</v>
      </c>
      <c r="D2191">
        <v>0</v>
      </c>
    </row>
    <row r="2192" spans="1:4" x14ac:dyDescent="0.2">
      <c r="A2192">
        <v>418493</v>
      </c>
      <c r="B2192" t="s">
        <v>4</v>
      </c>
      <c r="C2192" t="s">
        <v>32</v>
      </c>
      <c r="D2192">
        <v>0</v>
      </c>
    </row>
    <row r="2193" spans="1:4" x14ac:dyDescent="0.2">
      <c r="A2193">
        <v>418493</v>
      </c>
      <c r="B2193" t="s">
        <v>5</v>
      </c>
      <c r="C2193" t="s">
        <v>32</v>
      </c>
      <c r="D2193">
        <v>0</v>
      </c>
    </row>
    <row r="2194" spans="1:4" x14ac:dyDescent="0.2">
      <c r="A2194">
        <v>418493</v>
      </c>
      <c r="B2194" t="s">
        <v>8</v>
      </c>
      <c r="C2194" t="s">
        <v>32</v>
      </c>
      <c r="D2194">
        <v>0</v>
      </c>
    </row>
    <row r="2195" spans="1:4" x14ac:dyDescent="0.2">
      <c r="A2195">
        <v>418493</v>
      </c>
      <c r="B2195" t="s">
        <v>1</v>
      </c>
      <c r="C2195" t="s">
        <v>32</v>
      </c>
      <c r="D2195">
        <v>0</v>
      </c>
    </row>
    <row r="2196" spans="1:4" x14ac:dyDescent="0.2">
      <c r="A2196">
        <v>418493</v>
      </c>
      <c r="B2196" t="s">
        <v>3</v>
      </c>
      <c r="C2196" t="s">
        <v>32</v>
      </c>
      <c r="D2196">
        <v>0</v>
      </c>
    </row>
    <row r="2198" spans="1:4" x14ac:dyDescent="0.2">
      <c r="A2198" s="6" t="s">
        <v>12</v>
      </c>
      <c r="B2198" s="6" t="s">
        <v>39</v>
      </c>
      <c r="C2198" s="6" t="s">
        <v>40</v>
      </c>
      <c r="D2198" s="6" t="s">
        <v>14</v>
      </c>
    </row>
    <row r="2199" spans="1:4" x14ac:dyDescent="0.2">
      <c r="A2199">
        <v>418494</v>
      </c>
      <c r="B2199" t="s">
        <v>7</v>
      </c>
      <c r="C2199" t="s">
        <v>9</v>
      </c>
      <c r="D2199">
        <v>77000</v>
      </c>
    </row>
    <row r="2200" spans="1:4" x14ac:dyDescent="0.2">
      <c r="A2200">
        <v>418494</v>
      </c>
      <c r="B2200" t="s">
        <v>5</v>
      </c>
      <c r="C2200" t="s">
        <v>9</v>
      </c>
      <c r="D2200">
        <v>119000</v>
      </c>
    </row>
    <row r="2201" spans="1:4" x14ac:dyDescent="0.2">
      <c r="A2201">
        <v>418494</v>
      </c>
      <c r="B2201" t="s">
        <v>6</v>
      </c>
      <c r="C2201" t="s">
        <v>9</v>
      </c>
      <c r="D2201">
        <v>179000</v>
      </c>
    </row>
    <row r="2202" spans="1:4" x14ac:dyDescent="0.2">
      <c r="A2202">
        <v>418494</v>
      </c>
      <c r="B2202" t="s">
        <v>4</v>
      </c>
      <c r="C2202" t="s">
        <v>9</v>
      </c>
      <c r="D2202">
        <v>387000</v>
      </c>
    </row>
    <row r="2203" spans="1:4" x14ac:dyDescent="0.2">
      <c r="A2203">
        <v>418494</v>
      </c>
      <c r="B2203" t="s">
        <v>3</v>
      </c>
      <c r="C2203" t="s">
        <v>9</v>
      </c>
      <c r="D2203">
        <v>429000</v>
      </c>
    </row>
    <row r="2204" spans="1:4" x14ac:dyDescent="0.2">
      <c r="A2204">
        <v>418494</v>
      </c>
      <c r="B2204" t="s">
        <v>1</v>
      </c>
      <c r="C2204" t="s">
        <v>9</v>
      </c>
      <c r="D2204">
        <v>1732000</v>
      </c>
    </row>
    <row r="2205" spans="1:4" x14ac:dyDescent="0.2">
      <c r="A2205">
        <v>418494</v>
      </c>
      <c r="B2205" t="s">
        <v>2</v>
      </c>
      <c r="C2205" t="s">
        <v>9</v>
      </c>
      <c r="D2205">
        <v>4001000</v>
      </c>
    </row>
    <row r="2206" spans="1:4" x14ac:dyDescent="0.2">
      <c r="A2206">
        <v>418494</v>
      </c>
      <c r="B2206" t="s">
        <v>0</v>
      </c>
      <c r="C2206" t="s">
        <v>9</v>
      </c>
      <c r="D2206">
        <v>6255000</v>
      </c>
    </row>
    <row r="2207" spans="1:4" x14ac:dyDescent="0.2">
      <c r="A2207">
        <v>418494</v>
      </c>
      <c r="B2207" t="s">
        <v>8</v>
      </c>
      <c r="C2207" t="s">
        <v>9</v>
      </c>
      <c r="D2207">
        <v>13179000</v>
      </c>
    </row>
    <row r="2208" spans="1:4" x14ac:dyDescent="0.2">
      <c r="A2208">
        <v>418494</v>
      </c>
      <c r="B2208" t="s">
        <v>7</v>
      </c>
      <c r="C2208" t="s">
        <v>10</v>
      </c>
      <c r="D2208">
        <v>81000</v>
      </c>
    </row>
    <row r="2209" spans="1:4" x14ac:dyDescent="0.2">
      <c r="A2209">
        <v>418494</v>
      </c>
      <c r="B2209" t="s">
        <v>5</v>
      </c>
      <c r="C2209" t="s">
        <v>10</v>
      </c>
      <c r="D2209">
        <v>126000</v>
      </c>
    </row>
    <row r="2210" spans="1:4" x14ac:dyDescent="0.2">
      <c r="A2210">
        <v>418494</v>
      </c>
      <c r="B2210" t="s">
        <v>6</v>
      </c>
      <c r="C2210" t="s">
        <v>10</v>
      </c>
      <c r="D2210">
        <v>190000</v>
      </c>
    </row>
    <row r="2211" spans="1:4" x14ac:dyDescent="0.2">
      <c r="A2211">
        <v>418494</v>
      </c>
      <c r="B2211" t="s">
        <v>4</v>
      </c>
      <c r="C2211" t="s">
        <v>10</v>
      </c>
      <c r="D2211">
        <v>410000</v>
      </c>
    </row>
    <row r="2212" spans="1:4" x14ac:dyDescent="0.2">
      <c r="A2212">
        <v>418494</v>
      </c>
      <c r="B2212" t="s">
        <v>3</v>
      </c>
      <c r="C2212" t="s">
        <v>10</v>
      </c>
      <c r="D2212">
        <v>454000</v>
      </c>
    </row>
    <row r="2213" spans="1:4" x14ac:dyDescent="0.2">
      <c r="A2213">
        <v>418494</v>
      </c>
      <c r="B2213" t="s">
        <v>1</v>
      </c>
      <c r="C2213" t="s">
        <v>10</v>
      </c>
      <c r="D2213">
        <v>1834000</v>
      </c>
    </row>
    <row r="2214" spans="1:4" x14ac:dyDescent="0.2">
      <c r="A2214">
        <v>418494</v>
      </c>
      <c r="B2214" t="s">
        <v>2</v>
      </c>
      <c r="C2214" t="s">
        <v>10</v>
      </c>
      <c r="D2214">
        <v>4242000</v>
      </c>
    </row>
    <row r="2215" spans="1:4" x14ac:dyDescent="0.2">
      <c r="A2215">
        <v>418494</v>
      </c>
      <c r="B2215" t="s">
        <v>0</v>
      </c>
      <c r="C2215" t="s">
        <v>10</v>
      </c>
      <c r="D2215">
        <v>6621000</v>
      </c>
    </row>
    <row r="2216" spans="1:4" x14ac:dyDescent="0.2">
      <c r="A2216">
        <v>418494</v>
      </c>
      <c r="B2216" t="s">
        <v>8</v>
      </c>
      <c r="C2216" t="s">
        <v>10</v>
      </c>
      <c r="D2216">
        <v>13958000</v>
      </c>
    </row>
    <row r="2217" spans="1:4" x14ac:dyDescent="0.2">
      <c r="A2217">
        <v>418494</v>
      </c>
      <c r="B2217" t="s">
        <v>7</v>
      </c>
      <c r="C2217" t="s">
        <v>11</v>
      </c>
      <c r="D2217">
        <v>73000</v>
      </c>
    </row>
    <row r="2218" spans="1:4" x14ac:dyDescent="0.2">
      <c r="A2218">
        <v>418494</v>
      </c>
      <c r="B2218" t="s">
        <v>5</v>
      </c>
      <c r="C2218" t="s">
        <v>11</v>
      </c>
      <c r="D2218">
        <v>113000</v>
      </c>
    </row>
    <row r="2219" spans="1:4" x14ac:dyDescent="0.2">
      <c r="A2219">
        <v>418494</v>
      </c>
      <c r="B2219" t="s">
        <v>6</v>
      </c>
      <c r="C2219" t="s">
        <v>11</v>
      </c>
      <c r="D2219">
        <v>170000</v>
      </c>
    </row>
    <row r="2220" spans="1:4" x14ac:dyDescent="0.2">
      <c r="A2220">
        <v>418494</v>
      </c>
      <c r="B2220" t="s">
        <v>4</v>
      </c>
      <c r="C2220" t="s">
        <v>11</v>
      </c>
      <c r="D2220">
        <v>367000</v>
      </c>
    </row>
    <row r="2221" spans="1:4" x14ac:dyDescent="0.2">
      <c r="A2221">
        <v>418494</v>
      </c>
      <c r="B2221" t="s">
        <v>3</v>
      </c>
      <c r="C2221" t="s">
        <v>11</v>
      </c>
      <c r="D2221">
        <v>407000</v>
      </c>
    </row>
    <row r="2222" spans="1:4" x14ac:dyDescent="0.2">
      <c r="A2222">
        <v>418494</v>
      </c>
      <c r="B2222" t="s">
        <v>1</v>
      </c>
      <c r="C2222" t="s">
        <v>11</v>
      </c>
      <c r="D2222">
        <v>1643000</v>
      </c>
    </row>
    <row r="2223" spans="1:4" x14ac:dyDescent="0.2">
      <c r="A2223">
        <v>418494</v>
      </c>
      <c r="B2223" t="s">
        <v>2</v>
      </c>
      <c r="C2223" t="s">
        <v>11</v>
      </c>
      <c r="D2223">
        <v>3799000</v>
      </c>
    </row>
    <row r="2224" spans="1:4" x14ac:dyDescent="0.2">
      <c r="A2224">
        <v>418494</v>
      </c>
      <c r="B2224" t="s">
        <v>0</v>
      </c>
      <c r="C2224" t="s">
        <v>11</v>
      </c>
      <c r="D2224">
        <v>5929000</v>
      </c>
    </row>
    <row r="2225" spans="1:4" x14ac:dyDescent="0.2">
      <c r="A2225">
        <v>418494</v>
      </c>
      <c r="B2225" t="s">
        <v>8</v>
      </c>
      <c r="C2225" t="s">
        <v>11</v>
      </c>
      <c r="D2225">
        <v>12501000</v>
      </c>
    </row>
    <row r="2226" spans="1:4" x14ac:dyDescent="0.2">
      <c r="A2226">
        <v>418494</v>
      </c>
      <c r="B2226" t="s">
        <v>7</v>
      </c>
      <c r="C2226" t="s">
        <v>32</v>
      </c>
      <c r="D2226">
        <v>73000</v>
      </c>
    </row>
    <row r="2227" spans="1:4" x14ac:dyDescent="0.2">
      <c r="A2227">
        <v>418494</v>
      </c>
      <c r="B2227" t="s">
        <v>5</v>
      </c>
      <c r="C2227" t="s">
        <v>32</v>
      </c>
      <c r="D2227">
        <v>113000</v>
      </c>
    </row>
    <row r="2228" spans="1:4" x14ac:dyDescent="0.2">
      <c r="A2228">
        <v>418494</v>
      </c>
      <c r="B2228" t="s">
        <v>6</v>
      </c>
      <c r="C2228" t="s">
        <v>32</v>
      </c>
      <c r="D2228">
        <v>170000</v>
      </c>
    </row>
    <row r="2229" spans="1:4" x14ac:dyDescent="0.2">
      <c r="A2229">
        <v>418494</v>
      </c>
      <c r="B2229" t="s">
        <v>4</v>
      </c>
      <c r="C2229" t="s">
        <v>32</v>
      </c>
      <c r="D2229">
        <v>367000</v>
      </c>
    </row>
    <row r="2230" spans="1:4" x14ac:dyDescent="0.2">
      <c r="A2230">
        <v>418494</v>
      </c>
      <c r="B2230" t="s">
        <v>3</v>
      </c>
      <c r="C2230" t="s">
        <v>32</v>
      </c>
      <c r="D2230">
        <v>407000</v>
      </c>
    </row>
    <row r="2231" spans="1:4" x14ac:dyDescent="0.2">
      <c r="A2231">
        <v>418494</v>
      </c>
      <c r="B2231" t="s">
        <v>1</v>
      </c>
      <c r="C2231" t="s">
        <v>32</v>
      </c>
      <c r="D2231">
        <v>1643000</v>
      </c>
    </row>
    <row r="2232" spans="1:4" x14ac:dyDescent="0.2">
      <c r="A2232">
        <v>418494</v>
      </c>
      <c r="B2232" t="s">
        <v>2</v>
      </c>
      <c r="C2232" t="s">
        <v>32</v>
      </c>
      <c r="D2232">
        <v>3799000</v>
      </c>
    </row>
    <row r="2233" spans="1:4" x14ac:dyDescent="0.2">
      <c r="A2233">
        <v>418494</v>
      </c>
      <c r="B2233" t="s">
        <v>0</v>
      </c>
      <c r="C2233" t="s">
        <v>32</v>
      </c>
      <c r="D2233">
        <v>5929000</v>
      </c>
    </row>
    <row r="2234" spans="1:4" x14ac:dyDescent="0.2">
      <c r="A2234">
        <v>418494</v>
      </c>
      <c r="B2234" t="s">
        <v>8</v>
      </c>
      <c r="C2234" t="s">
        <v>32</v>
      </c>
      <c r="D2234">
        <v>12501000</v>
      </c>
    </row>
    <row r="2236" spans="1:4" x14ac:dyDescent="0.2">
      <c r="A2236" s="6" t="s">
        <v>12</v>
      </c>
      <c r="B2236" s="6" t="s">
        <v>39</v>
      </c>
      <c r="C2236" s="6" t="s">
        <v>40</v>
      </c>
      <c r="D2236" s="6" t="s">
        <v>14</v>
      </c>
    </row>
    <row r="2237" spans="1:4" x14ac:dyDescent="0.2">
      <c r="A2237">
        <v>418495</v>
      </c>
      <c r="B2237" t="s">
        <v>6</v>
      </c>
      <c r="C2237" t="s">
        <v>9</v>
      </c>
      <c r="D2237">
        <v>0</v>
      </c>
    </row>
    <row r="2238" spans="1:4" x14ac:dyDescent="0.2">
      <c r="A2238">
        <v>418495</v>
      </c>
      <c r="B2238" t="s">
        <v>7</v>
      </c>
      <c r="C2238" t="s">
        <v>9</v>
      </c>
      <c r="D2238">
        <v>10924500</v>
      </c>
    </row>
    <row r="2239" spans="1:4" x14ac:dyDescent="0.2">
      <c r="A2239">
        <v>418495</v>
      </c>
      <c r="B2239" t="s">
        <v>4</v>
      </c>
      <c r="C2239" t="s">
        <v>9</v>
      </c>
      <c r="D2239">
        <v>26790500</v>
      </c>
    </row>
    <row r="2240" spans="1:4" x14ac:dyDescent="0.2">
      <c r="A2240">
        <v>418495</v>
      </c>
      <c r="B2240" t="s">
        <v>5</v>
      </c>
      <c r="C2240" t="s">
        <v>9</v>
      </c>
      <c r="D2240">
        <v>43508000</v>
      </c>
    </row>
    <row r="2241" spans="1:4" x14ac:dyDescent="0.2">
      <c r="A2241">
        <v>418495</v>
      </c>
      <c r="B2241" t="s">
        <v>3</v>
      </c>
      <c r="C2241" t="s">
        <v>9</v>
      </c>
      <c r="D2241">
        <v>49202500</v>
      </c>
    </row>
    <row r="2242" spans="1:4" x14ac:dyDescent="0.2">
      <c r="A2242">
        <v>418495</v>
      </c>
      <c r="B2242" t="s">
        <v>1</v>
      </c>
      <c r="C2242" t="s">
        <v>9</v>
      </c>
      <c r="D2242">
        <v>110781000</v>
      </c>
    </row>
    <row r="2243" spans="1:4" x14ac:dyDescent="0.2">
      <c r="A2243">
        <v>418495</v>
      </c>
      <c r="B2243" t="s">
        <v>2</v>
      </c>
      <c r="C2243" t="s">
        <v>9</v>
      </c>
      <c r="D2243">
        <v>209007000</v>
      </c>
    </row>
    <row r="2244" spans="1:4" x14ac:dyDescent="0.2">
      <c r="A2244">
        <v>418495</v>
      </c>
      <c r="B2244" t="s">
        <v>0</v>
      </c>
      <c r="C2244" t="s">
        <v>9</v>
      </c>
      <c r="D2244">
        <v>299968500</v>
      </c>
    </row>
    <row r="2245" spans="1:4" x14ac:dyDescent="0.2">
      <c r="A2245">
        <v>418495</v>
      </c>
      <c r="B2245" t="s">
        <v>8</v>
      </c>
      <c r="C2245" t="s">
        <v>9</v>
      </c>
      <c r="D2245">
        <v>750182000</v>
      </c>
    </row>
    <row r="2246" spans="1:4" x14ac:dyDescent="0.2">
      <c r="A2246">
        <v>418495</v>
      </c>
      <c r="B2246" t="s">
        <v>6</v>
      </c>
      <c r="C2246" t="s">
        <v>10</v>
      </c>
      <c r="D2246">
        <v>0</v>
      </c>
    </row>
    <row r="2247" spans="1:4" x14ac:dyDescent="0.2">
      <c r="A2247">
        <v>418495</v>
      </c>
      <c r="B2247" t="s">
        <v>5</v>
      </c>
      <c r="C2247" t="s">
        <v>10</v>
      </c>
      <c r="D2247">
        <v>15170795.8850014</v>
      </c>
    </row>
    <row r="2248" spans="1:4" x14ac:dyDescent="0.2">
      <c r="A2248">
        <v>418495</v>
      </c>
      <c r="B2248" t="s">
        <v>7</v>
      </c>
      <c r="C2248" t="s">
        <v>10</v>
      </c>
      <c r="D2248">
        <v>16355000</v>
      </c>
    </row>
    <row r="2249" spans="1:4" x14ac:dyDescent="0.2">
      <c r="A2249">
        <v>418495</v>
      </c>
      <c r="B2249" t="s">
        <v>4</v>
      </c>
      <c r="C2249" t="s">
        <v>10</v>
      </c>
      <c r="D2249">
        <v>161639816.12373099</v>
      </c>
    </row>
    <row r="2250" spans="1:4" x14ac:dyDescent="0.2">
      <c r="A2250">
        <v>418495</v>
      </c>
      <c r="B2250" t="s">
        <v>3</v>
      </c>
      <c r="C2250" t="s">
        <v>10</v>
      </c>
      <c r="D2250">
        <v>175028613.699911</v>
      </c>
    </row>
    <row r="2251" spans="1:4" x14ac:dyDescent="0.2">
      <c r="A2251">
        <v>418495</v>
      </c>
      <c r="B2251" t="s">
        <v>1</v>
      </c>
      <c r="C2251" t="s">
        <v>10</v>
      </c>
      <c r="D2251">
        <v>366508877.457322</v>
      </c>
    </row>
    <row r="2252" spans="1:4" x14ac:dyDescent="0.2">
      <c r="A2252">
        <v>418495</v>
      </c>
      <c r="B2252" t="s">
        <v>0</v>
      </c>
      <c r="C2252" t="s">
        <v>10</v>
      </c>
      <c r="D2252">
        <v>522891688.85314202</v>
      </c>
    </row>
    <row r="2253" spans="1:4" x14ac:dyDescent="0.2">
      <c r="A2253">
        <v>418495</v>
      </c>
      <c r="B2253" t="s">
        <v>2</v>
      </c>
      <c r="C2253" t="s">
        <v>10</v>
      </c>
      <c r="D2253">
        <v>587293000</v>
      </c>
    </row>
    <row r="2254" spans="1:4" x14ac:dyDescent="0.2">
      <c r="A2254">
        <v>418495</v>
      </c>
      <c r="B2254" t="s">
        <v>8</v>
      </c>
      <c r="C2254" t="s">
        <v>10</v>
      </c>
      <c r="D2254">
        <v>1844887792.01911</v>
      </c>
    </row>
    <row r="2255" spans="1:4" x14ac:dyDescent="0.2">
      <c r="A2255">
        <v>418495</v>
      </c>
      <c r="B2255" t="s">
        <v>6</v>
      </c>
      <c r="C2255" t="s">
        <v>11</v>
      </c>
      <c r="D2255">
        <v>0</v>
      </c>
    </row>
    <row r="2256" spans="1:4" x14ac:dyDescent="0.2">
      <c r="A2256">
        <v>418495</v>
      </c>
      <c r="B2256" t="s">
        <v>5</v>
      </c>
      <c r="C2256" t="s">
        <v>11</v>
      </c>
      <c r="D2256">
        <v>2436000</v>
      </c>
    </row>
    <row r="2257" spans="1:4" x14ac:dyDescent="0.2">
      <c r="A2257">
        <v>418495</v>
      </c>
      <c r="B2257" t="s">
        <v>4</v>
      </c>
      <c r="C2257" t="s">
        <v>11</v>
      </c>
      <c r="D2257">
        <v>21490500</v>
      </c>
    </row>
    <row r="2258" spans="1:4" x14ac:dyDescent="0.2">
      <c r="A2258">
        <v>418495</v>
      </c>
      <c r="B2258" t="s">
        <v>7</v>
      </c>
      <c r="C2258" t="s">
        <v>11</v>
      </c>
      <c r="D2258">
        <v>22945000</v>
      </c>
    </row>
    <row r="2259" spans="1:4" x14ac:dyDescent="0.2">
      <c r="A2259">
        <v>418495</v>
      </c>
      <c r="B2259" t="s">
        <v>1</v>
      </c>
      <c r="C2259" t="s">
        <v>11</v>
      </c>
      <c r="D2259">
        <v>54216500</v>
      </c>
    </row>
    <row r="2260" spans="1:4" x14ac:dyDescent="0.2">
      <c r="A2260">
        <v>418495</v>
      </c>
      <c r="B2260" t="s">
        <v>3</v>
      </c>
      <c r="C2260" t="s">
        <v>11</v>
      </c>
      <c r="D2260">
        <v>101343000</v>
      </c>
    </row>
    <row r="2261" spans="1:4" x14ac:dyDescent="0.2">
      <c r="A2261">
        <v>418495</v>
      </c>
      <c r="B2261" t="s">
        <v>2</v>
      </c>
      <c r="C2261" t="s">
        <v>11</v>
      </c>
      <c r="D2261">
        <v>154594500</v>
      </c>
    </row>
    <row r="2262" spans="1:4" x14ac:dyDescent="0.2">
      <c r="A2262">
        <v>418495</v>
      </c>
      <c r="B2262" t="s">
        <v>0</v>
      </c>
      <c r="C2262" t="s">
        <v>11</v>
      </c>
      <c r="D2262">
        <v>207762500</v>
      </c>
    </row>
    <row r="2263" spans="1:4" x14ac:dyDescent="0.2">
      <c r="A2263">
        <v>418495</v>
      </c>
      <c r="B2263" t="s">
        <v>8</v>
      </c>
      <c r="C2263" t="s">
        <v>11</v>
      </c>
      <c r="D2263">
        <v>564788000</v>
      </c>
    </row>
    <row r="2264" spans="1:4" x14ac:dyDescent="0.2">
      <c r="A2264">
        <v>418495</v>
      </c>
      <c r="B2264" t="s">
        <v>6</v>
      </c>
      <c r="C2264" t="s">
        <v>32</v>
      </c>
      <c r="D2264">
        <v>0</v>
      </c>
    </row>
    <row r="2265" spans="1:4" x14ac:dyDescent="0.2">
      <c r="A2265">
        <v>418495</v>
      </c>
      <c r="B2265" t="s">
        <v>5</v>
      </c>
      <c r="C2265" t="s">
        <v>32</v>
      </c>
      <c r="D2265">
        <v>1356000</v>
      </c>
    </row>
    <row r="2266" spans="1:4" x14ac:dyDescent="0.2">
      <c r="A2266">
        <v>418495</v>
      </c>
      <c r="B2266" t="s">
        <v>4</v>
      </c>
      <c r="C2266" t="s">
        <v>32</v>
      </c>
      <c r="D2266">
        <v>5874500</v>
      </c>
    </row>
    <row r="2267" spans="1:4" x14ac:dyDescent="0.2">
      <c r="A2267">
        <v>418495</v>
      </c>
      <c r="B2267" t="s">
        <v>7</v>
      </c>
      <c r="C2267" t="s">
        <v>32</v>
      </c>
      <c r="D2267">
        <v>16411500</v>
      </c>
    </row>
    <row r="2268" spans="1:4" x14ac:dyDescent="0.2">
      <c r="A2268">
        <v>418495</v>
      </c>
      <c r="B2268" t="s">
        <v>3</v>
      </c>
      <c r="C2268" t="s">
        <v>32</v>
      </c>
      <c r="D2268">
        <v>104213500</v>
      </c>
    </row>
    <row r="2269" spans="1:4" x14ac:dyDescent="0.2">
      <c r="A2269">
        <v>418495</v>
      </c>
      <c r="B2269" t="s">
        <v>2</v>
      </c>
      <c r="C2269" t="s">
        <v>32</v>
      </c>
      <c r="D2269">
        <v>286463000</v>
      </c>
    </row>
    <row r="2270" spans="1:4" x14ac:dyDescent="0.2">
      <c r="A2270">
        <v>418495</v>
      </c>
      <c r="B2270" t="s">
        <v>0</v>
      </c>
      <c r="C2270" t="s">
        <v>32</v>
      </c>
      <c r="D2270">
        <v>771227000</v>
      </c>
    </row>
    <row r="2271" spans="1:4" x14ac:dyDescent="0.2">
      <c r="A2271">
        <v>418495</v>
      </c>
      <c r="B2271" t="s">
        <v>1</v>
      </c>
      <c r="C2271" t="s">
        <v>32</v>
      </c>
      <c r="D2271">
        <v>805777500</v>
      </c>
    </row>
    <row r="2272" spans="1:4" x14ac:dyDescent="0.2">
      <c r="A2272">
        <v>418495</v>
      </c>
      <c r="B2272" t="s">
        <v>8</v>
      </c>
      <c r="C2272" t="s">
        <v>32</v>
      </c>
      <c r="D2272">
        <v>1991323000</v>
      </c>
    </row>
    <row r="2274" spans="1:4" x14ac:dyDescent="0.2">
      <c r="A2274" s="6" t="s">
        <v>12</v>
      </c>
      <c r="B2274" s="6" t="s">
        <v>39</v>
      </c>
      <c r="C2274" s="6" t="s">
        <v>40</v>
      </c>
      <c r="D2274" s="6" t="s">
        <v>14</v>
      </c>
    </row>
    <row r="2275" spans="1:4" x14ac:dyDescent="0.2">
      <c r="A2275">
        <v>418496</v>
      </c>
      <c r="B2275" t="s">
        <v>5</v>
      </c>
      <c r="C2275" t="s">
        <v>9</v>
      </c>
      <c r="D2275">
        <v>17988000</v>
      </c>
    </row>
    <row r="2276" spans="1:4" x14ac:dyDescent="0.2">
      <c r="A2276">
        <v>418496</v>
      </c>
      <c r="B2276" t="s">
        <v>6</v>
      </c>
      <c r="C2276" t="s">
        <v>9</v>
      </c>
      <c r="D2276">
        <v>18348000</v>
      </c>
    </row>
    <row r="2277" spans="1:4" x14ac:dyDescent="0.2">
      <c r="A2277">
        <v>418496</v>
      </c>
      <c r="B2277" t="s">
        <v>7</v>
      </c>
      <c r="C2277" t="s">
        <v>9</v>
      </c>
      <c r="D2277">
        <v>31392000</v>
      </c>
    </row>
    <row r="2278" spans="1:4" x14ac:dyDescent="0.2">
      <c r="A2278">
        <v>418496</v>
      </c>
      <c r="B2278" t="s">
        <v>4</v>
      </c>
      <c r="C2278" t="s">
        <v>9</v>
      </c>
      <c r="D2278">
        <v>49087000</v>
      </c>
    </row>
    <row r="2279" spans="1:4" x14ac:dyDescent="0.2">
      <c r="A2279">
        <v>418496</v>
      </c>
      <c r="B2279" t="s">
        <v>3</v>
      </c>
      <c r="C2279" t="s">
        <v>9</v>
      </c>
      <c r="D2279">
        <v>74738000</v>
      </c>
    </row>
    <row r="2280" spans="1:4" x14ac:dyDescent="0.2">
      <c r="A2280">
        <v>418496</v>
      </c>
      <c r="B2280" t="s">
        <v>1</v>
      </c>
      <c r="C2280" t="s">
        <v>9</v>
      </c>
      <c r="D2280">
        <v>83329000</v>
      </c>
    </row>
    <row r="2281" spans="1:4" x14ac:dyDescent="0.2">
      <c r="A2281">
        <v>418496</v>
      </c>
      <c r="B2281" t="s">
        <v>2</v>
      </c>
      <c r="C2281" t="s">
        <v>9</v>
      </c>
      <c r="D2281">
        <v>110736000</v>
      </c>
    </row>
    <row r="2282" spans="1:4" x14ac:dyDescent="0.2">
      <c r="A2282">
        <v>418496</v>
      </c>
      <c r="B2282" t="s">
        <v>0</v>
      </c>
      <c r="C2282" t="s">
        <v>9</v>
      </c>
      <c r="D2282">
        <v>138405000</v>
      </c>
    </row>
    <row r="2283" spans="1:4" x14ac:dyDescent="0.2">
      <c r="A2283">
        <v>418496</v>
      </c>
      <c r="B2283" t="s">
        <v>8</v>
      </c>
      <c r="C2283" t="s">
        <v>9</v>
      </c>
      <c r="D2283">
        <v>524023000</v>
      </c>
    </row>
    <row r="2284" spans="1:4" x14ac:dyDescent="0.2">
      <c r="A2284">
        <v>418496</v>
      </c>
      <c r="B2284" t="s">
        <v>5</v>
      </c>
      <c r="C2284" t="s">
        <v>10</v>
      </c>
      <c r="D2284">
        <v>15346408.229997201</v>
      </c>
    </row>
    <row r="2285" spans="1:4" x14ac:dyDescent="0.2">
      <c r="A2285">
        <v>418496</v>
      </c>
      <c r="B2285" t="s">
        <v>6</v>
      </c>
      <c r="C2285" t="s">
        <v>10</v>
      </c>
      <c r="D2285">
        <v>15577000</v>
      </c>
    </row>
    <row r="2286" spans="1:4" x14ac:dyDescent="0.2">
      <c r="A2286">
        <v>418496</v>
      </c>
      <c r="B2286" t="s">
        <v>4</v>
      </c>
      <c r="C2286" t="s">
        <v>10</v>
      </c>
      <c r="D2286">
        <v>46412367.752536997</v>
      </c>
    </row>
    <row r="2287" spans="1:4" x14ac:dyDescent="0.2">
      <c r="A2287">
        <v>418496</v>
      </c>
      <c r="B2287" t="s">
        <v>7</v>
      </c>
      <c r="C2287" t="s">
        <v>10</v>
      </c>
      <c r="D2287">
        <v>81832000</v>
      </c>
    </row>
    <row r="2288" spans="1:4" x14ac:dyDescent="0.2">
      <c r="A2288">
        <v>418496</v>
      </c>
      <c r="B2288" t="s">
        <v>3</v>
      </c>
      <c r="C2288" t="s">
        <v>10</v>
      </c>
      <c r="D2288">
        <v>92786772.600177303</v>
      </c>
    </row>
    <row r="2289" spans="1:4" x14ac:dyDescent="0.2">
      <c r="A2289">
        <v>418496</v>
      </c>
      <c r="B2289" t="s">
        <v>1</v>
      </c>
      <c r="C2289" t="s">
        <v>10</v>
      </c>
      <c r="D2289">
        <v>99417245.085355893</v>
      </c>
    </row>
    <row r="2290" spans="1:4" x14ac:dyDescent="0.2">
      <c r="A2290">
        <v>418496</v>
      </c>
      <c r="B2290" t="s">
        <v>2</v>
      </c>
      <c r="C2290" t="s">
        <v>10</v>
      </c>
      <c r="D2290">
        <v>139293000</v>
      </c>
    </row>
    <row r="2291" spans="1:4" x14ac:dyDescent="0.2">
      <c r="A2291">
        <v>418496</v>
      </c>
      <c r="B2291" t="s">
        <v>0</v>
      </c>
      <c r="C2291" t="s">
        <v>10</v>
      </c>
      <c r="D2291">
        <v>174668122.293717</v>
      </c>
    </row>
    <row r="2292" spans="1:4" x14ac:dyDescent="0.2">
      <c r="A2292">
        <v>418496</v>
      </c>
      <c r="B2292" t="s">
        <v>8</v>
      </c>
      <c r="C2292" t="s">
        <v>10</v>
      </c>
      <c r="D2292">
        <v>665332915.96178401</v>
      </c>
    </row>
    <row r="2293" spans="1:4" x14ac:dyDescent="0.2">
      <c r="A2293">
        <v>418496</v>
      </c>
      <c r="B2293" t="s">
        <v>5</v>
      </c>
      <c r="C2293" t="s">
        <v>11</v>
      </c>
      <c r="D2293">
        <v>10741000</v>
      </c>
    </row>
    <row r="2294" spans="1:4" x14ac:dyDescent="0.2">
      <c r="A2294">
        <v>418496</v>
      </c>
      <c r="B2294" t="s">
        <v>7</v>
      </c>
      <c r="C2294" t="s">
        <v>11</v>
      </c>
      <c r="D2294">
        <v>21786000</v>
      </c>
    </row>
    <row r="2295" spans="1:4" x14ac:dyDescent="0.2">
      <c r="A2295">
        <v>418496</v>
      </c>
      <c r="B2295" t="s">
        <v>6</v>
      </c>
      <c r="C2295" t="s">
        <v>11</v>
      </c>
      <c r="D2295">
        <v>24990000</v>
      </c>
    </row>
    <row r="2296" spans="1:4" x14ac:dyDescent="0.2">
      <c r="A2296">
        <v>418496</v>
      </c>
      <c r="B2296" t="s">
        <v>4</v>
      </c>
      <c r="C2296" t="s">
        <v>11</v>
      </c>
      <c r="D2296">
        <v>49450000</v>
      </c>
    </row>
    <row r="2297" spans="1:4" x14ac:dyDescent="0.2">
      <c r="A2297">
        <v>418496</v>
      </c>
      <c r="B2297" t="s">
        <v>1</v>
      </c>
      <c r="C2297" t="s">
        <v>11</v>
      </c>
      <c r="D2297">
        <v>90550000</v>
      </c>
    </row>
    <row r="2298" spans="1:4" x14ac:dyDescent="0.2">
      <c r="A2298">
        <v>418496</v>
      </c>
      <c r="B2298" t="s">
        <v>3</v>
      </c>
      <c r="C2298" t="s">
        <v>11</v>
      </c>
      <c r="D2298">
        <v>114095000</v>
      </c>
    </row>
    <row r="2299" spans="1:4" x14ac:dyDescent="0.2">
      <c r="A2299">
        <v>418496</v>
      </c>
      <c r="B2299" t="s">
        <v>2</v>
      </c>
      <c r="C2299" t="s">
        <v>11</v>
      </c>
      <c r="D2299">
        <v>119349000</v>
      </c>
    </row>
    <row r="2300" spans="1:4" x14ac:dyDescent="0.2">
      <c r="A2300">
        <v>418496</v>
      </c>
      <c r="B2300" t="s">
        <v>0</v>
      </c>
      <c r="C2300" t="s">
        <v>11</v>
      </c>
      <c r="D2300">
        <v>176508000</v>
      </c>
    </row>
    <row r="2301" spans="1:4" x14ac:dyDescent="0.2">
      <c r="A2301">
        <v>418496</v>
      </c>
      <c r="B2301" t="s">
        <v>8</v>
      </c>
      <c r="C2301" t="s">
        <v>11</v>
      </c>
      <c r="D2301">
        <v>607469000</v>
      </c>
    </row>
    <row r="2302" spans="1:4" x14ac:dyDescent="0.2">
      <c r="A2302">
        <v>418496</v>
      </c>
      <c r="B2302" t="s">
        <v>5</v>
      </c>
      <c r="C2302" t="s">
        <v>32</v>
      </c>
      <c r="D2302">
        <v>30122000</v>
      </c>
    </row>
    <row r="2303" spans="1:4" x14ac:dyDescent="0.2">
      <c r="A2303">
        <v>418496</v>
      </c>
      <c r="B2303" t="s">
        <v>4</v>
      </c>
      <c r="C2303" t="s">
        <v>32</v>
      </c>
      <c r="D2303">
        <v>34673000</v>
      </c>
    </row>
    <row r="2304" spans="1:4" x14ac:dyDescent="0.2">
      <c r="A2304">
        <v>418496</v>
      </c>
      <c r="B2304" t="s">
        <v>7</v>
      </c>
      <c r="C2304" t="s">
        <v>32</v>
      </c>
      <c r="D2304">
        <v>46432000</v>
      </c>
    </row>
    <row r="2305" spans="1:4" x14ac:dyDescent="0.2">
      <c r="A2305">
        <v>418496</v>
      </c>
      <c r="B2305" t="s">
        <v>3</v>
      </c>
      <c r="C2305" t="s">
        <v>32</v>
      </c>
      <c r="D2305">
        <v>55162000</v>
      </c>
    </row>
    <row r="2306" spans="1:4" x14ac:dyDescent="0.2">
      <c r="A2306">
        <v>418496</v>
      </c>
      <c r="B2306" t="s">
        <v>6</v>
      </c>
      <c r="C2306" t="s">
        <v>32</v>
      </c>
      <c r="D2306">
        <v>64519000</v>
      </c>
    </row>
    <row r="2307" spans="1:4" x14ac:dyDescent="0.2">
      <c r="A2307">
        <v>418496</v>
      </c>
      <c r="B2307" t="s">
        <v>2</v>
      </c>
      <c r="C2307" t="s">
        <v>32</v>
      </c>
      <c r="D2307">
        <v>68540000</v>
      </c>
    </row>
    <row r="2308" spans="1:4" x14ac:dyDescent="0.2">
      <c r="A2308">
        <v>418496</v>
      </c>
      <c r="B2308" t="s">
        <v>1</v>
      </c>
      <c r="C2308" t="s">
        <v>32</v>
      </c>
      <c r="D2308">
        <v>96771000</v>
      </c>
    </row>
    <row r="2309" spans="1:4" x14ac:dyDescent="0.2">
      <c r="A2309">
        <v>418496</v>
      </c>
      <c r="B2309" t="s">
        <v>0</v>
      </c>
      <c r="C2309" t="s">
        <v>32</v>
      </c>
      <c r="D2309">
        <v>133445000</v>
      </c>
    </row>
    <row r="2310" spans="1:4" x14ac:dyDescent="0.2">
      <c r="A2310">
        <v>418496</v>
      </c>
      <c r="B2310" t="s">
        <v>8</v>
      </c>
      <c r="C2310" t="s">
        <v>32</v>
      </c>
      <c r="D2310">
        <v>529664000</v>
      </c>
    </row>
    <row r="2312" spans="1:4" x14ac:dyDescent="0.2">
      <c r="A2312" s="6" t="s">
        <v>12</v>
      </c>
      <c r="B2312" s="6" t="s">
        <v>39</v>
      </c>
      <c r="C2312" s="6" t="s">
        <v>40</v>
      </c>
      <c r="D2312" s="6" t="s">
        <v>14</v>
      </c>
    </row>
    <row r="2313" spans="1:4" x14ac:dyDescent="0.2">
      <c r="A2313">
        <v>418497</v>
      </c>
      <c r="B2313" t="s">
        <v>6</v>
      </c>
      <c r="C2313" t="s">
        <v>9</v>
      </c>
      <c r="D2313">
        <v>0</v>
      </c>
    </row>
    <row r="2314" spans="1:4" x14ac:dyDescent="0.2">
      <c r="A2314">
        <v>418497</v>
      </c>
      <c r="B2314" t="s">
        <v>0</v>
      </c>
      <c r="C2314" t="s">
        <v>9</v>
      </c>
      <c r="D2314">
        <v>0</v>
      </c>
    </row>
    <row r="2315" spans="1:4" x14ac:dyDescent="0.2">
      <c r="A2315">
        <v>418497</v>
      </c>
      <c r="B2315" t="s">
        <v>7</v>
      </c>
      <c r="C2315" t="s">
        <v>9</v>
      </c>
      <c r="D2315">
        <v>0</v>
      </c>
    </row>
    <row r="2316" spans="1:4" x14ac:dyDescent="0.2">
      <c r="A2316">
        <v>418497</v>
      </c>
      <c r="B2316" t="s">
        <v>2</v>
      </c>
      <c r="C2316" t="s">
        <v>9</v>
      </c>
      <c r="D2316">
        <v>0</v>
      </c>
    </row>
    <row r="2317" spans="1:4" x14ac:dyDescent="0.2">
      <c r="A2317">
        <v>418497</v>
      </c>
      <c r="B2317" t="s">
        <v>4</v>
      </c>
      <c r="C2317" t="s">
        <v>9</v>
      </c>
      <c r="D2317">
        <v>0</v>
      </c>
    </row>
    <row r="2318" spans="1:4" x14ac:dyDescent="0.2">
      <c r="A2318">
        <v>418497</v>
      </c>
      <c r="B2318" t="s">
        <v>5</v>
      </c>
      <c r="C2318" t="s">
        <v>9</v>
      </c>
      <c r="D2318">
        <v>0</v>
      </c>
    </row>
    <row r="2319" spans="1:4" x14ac:dyDescent="0.2">
      <c r="A2319">
        <v>418497</v>
      </c>
      <c r="B2319" t="s">
        <v>1</v>
      </c>
      <c r="C2319" t="s">
        <v>9</v>
      </c>
      <c r="D2319">
        <v>0</v>
      </c>
    </row>
    <row r="2320" spans="1:4" x14ac:dyDescent="0.2">
      <c r="A2320">
        <v>418497</v>
      </c>
      <c r="B2320" t="s">
        <v>8</v>
      </c>
      <c r="C2320" t="s">
        <v>9</v>
      </c>
      <c r="D2320">
        <v>43360000</v>
      </c>
    </row>
    <row r="2321" spans="1:4" x14ac:dyDescent="0.2">
      <c r="A2321">
        <v>418497</v>
      </c>
      <c r="B2321" t="s">
        <v>3</v>
      </c>
      <c r="C2321" t="s">
        <v>9</v>
      </c>
      <c r="D2321">
        <v>43360000</v>
      </c>
    </row>
    <row r="2322" spans="1:4" x14ac:dyDescent="0.2">
      <c r="A2322">
        <v>418497</v>
      </c>
      <c r="B2322" t="s">
        <v>6</v>
      </c>
      <c r="C2322" t="s">
        <v>10</v>
      </c>
      <c r="D2322">
        <v>0</v>
      </c>
    </row>
    <row r="2323" spans="1:4" x14ac:dyDescent="0.2">
      <c r="A2323">
        <v>418497</v>
      </c>
      <c r="B2323" t="s">
        <v>0</v>
      </c>
      <c r="C2323" t="s">
        <v>10</v>
      </c>
      <c r="D2323">
        <v>0</v>
      </c>
    </row>
    <row r="2324" spans="1:4" x14ac:dyDescent="0.2">
      <c r="A2324">
        <v>418497</v>
      </c>
      <c r="B2324" t="s">
        <v>7</v>
      </c>
      <c r="C2324" t="s">
        <v>10</v>
      </c>
      <c r="D2324">
        <v>0</v>
      </c>
    </row>
    <row r="2325" spans="1:4" x14ac:dyDescent="0.2">
      <c r="A2325">
        <v>418497</v>
      </c>
      <c r="B2325" t="s">
        <v>2</v>
      </c>
      <c r="C2325" t="s">
        <v>10</v>
      </c>
      <c r="D2325">
        <v>0</v>
      </c>
    </row>
    <row r="2326" spans="1:4" x14ac:dyDescent="0.2">
      <c r="A2326">
        <v>418497</v>
      </c>
      <c r="B2326" t="s">
        <v>4</v>
      </c>
      <c r="C2326" t="s">
        <v>10</v>
      </c>
      <c r="D2326">
        <v>0</v>
      </c>
    </row>
    <row r="2327" spans="1:4" x14ac:dyDescent="0.2">
      <c r="A2327">
        <v>418497</v>
      </c>
      <c r="B2327" t="s">
        <v>5</v>
      </c>
      <c r="C2327" t="s">
        <v>10</v>
      </c>
      <c r="D2327">
        <v>0</v>
      </c>
    </row>
    <row r="2328" spans="1:4" x14ac:dyDescent="0.2">
      <c r="A2328">
        <v>418497</v>
      </c>
      <c r="B2328" t="s">
        <v>1</v>
      </c>
      <c r="C2328" t="s">
        <v>10</v>
      </c>
      <c r="D2328">
        <v>0</v>
      </c>
    </row>
    <row r="2329" spans="1:4" x14ac:dyDescent="0.2">
      <c r="A2329">
        <v>418497</v>
      </c>
      <c r="B2329" t="s">
        <v>8</v>
      </c>
      <c r="C2329" t="s">
        <v>10</v>
      </c>
      <c r="D2329">
        <v>37180000</v>
      </c>
    </row>
    <row r="2330" spans="1:4" x14ac:dyDescent="0.2">
      <c r="A2330">
        <v>418497</v>
      </c>
      <c r="B2330" t="s">
        <v>3</v>
      </c>
      <c r="C2330" t="s">
        <v>10</v>
      </c>
      <c r="D2330">
        <v>37180000</v>
      </c>
    </row>
    <row r="2331" spans="1:4" x14ac:dyDescent="0.2">
      <c r="A2331">
        <v>418497</v>
      </c>
      <c r="B2331" t="s">
        <v>6</v>
      </c>
      <c r="C2331" t="s">
        <v>11</v>
      </c>
      <c r="D2331">
        <v>0</v>
      </c>
    </row>
    <row r="2332" spans="1:4" x14ac:dyDescent="0.2">
      <c r="A2332">
        <v>418497</v>
      </c>
      <c r="B2332" t="s">
        <v>0</v>
      </c>
      <c r="C2332" t="s">
        <v>11</v>
      </c>
      <c r="D2332">
        <v>0</v>
      </c>
    </row>
    <row r="2333" spans="1:4" x14ac:dyDescent="0.2">
      <c r="A2333">
        <v>418497</v>
      </c>
      <c r="B2333" t="s">
        <v>7</v>
      </c>
      <c r="C2333" t="s">
        <v>11</v>
      </c>
      <c r="D2333">
        <v>0</v>
      </c>
    </row>
    <row r="2334" spans="1:4" x14ac:dyDescent="0.2">
      <c r="A2334">
        <v>418497</v>
      </c>
      <c r="B2334" t="s">
        <v>2</v>
      </c>
      <c r="C2334" t="s">
        <v>11</v>
      </c>
      <c r="D2334">
        <v>0</v>
      </c>
    </row>
    <row r="2335" spans="1:4" x14ac:dyDescent="0.2">
      <c r="A2335">
        <v>418497</v>
      </c>
      <c r="B2335" t="s">
        <v>4</v>
      </c>
      <c r="C2335" t="s">
        <v>11</v>
      </c>
      <c r="D2335">
        <v>0</v>
      </c>
    </row>
    <row r="2336" spans="1:4" x14ac:dyDescent="0.2">
      <c r="A2336">
        <v>418497</v>
      </c>
      <c r="B2336" t="s">
        <v>5</v>
      </c>
      <c r="C2336" t="s">
        <v>11</v>
      </c>
      <c r="D2336">
        <v>0</v>
      </c>
    </row>
    <row r="2337" spans="1:4" x14ac:dyDescent="0.2">
      <c r="A2337">
        <v>418497</v>
      </c>
      <c r="B2337" t="s">
        <v>1</v>
      </c>
      <c r="C2337" t="s">
        <v>11</v>
      </c>
      <c r="D2337">
        <v>0</v>
      </c>
    </row>
    <row r="2338" spans="1:4" x14ac:dyDescent="0.2">
      <c r="A2338">
        <v>418497</v>
      </c>
      <c r="B2338" t="s">
        <v>8</v>
      </c>
      <c r="C2338" t="s">
        <v>11</v>
      </c>
      <c r="D2338">
        <v>7040000</v>
      </c>
    </row>
    <row r="2339" spans="1:4" x14ac:dyDescent="0.2">
      <c r="A2339">
        <v>418497</v>
      </c>
      <c r="B2339" t="s">
        <v>3</v>
      </c>
      <c r="C2339" t="s">
        <v>11</v>
      </c>
      <c r="D2339">
        <v>7040000</v>
      </c>
    </row>
    <row r="2340" spans="1:4" x14ac:dyDescent="0.2">
      <c r="A2340">
        <v>418497</v>
      </c>
      <c r="B2340" t="s">
        <v>6</v>
      </c>
      <c r="C2340" t="s">
        <v>32</v>
      </c>
      <c r="D2340">
        <v>0</v>
      </c>
    </row>
    <row r="2341" spans="1:4" x14ac:dyDescent="0.2">
      <c r="A2341">
        <v>418497</v>
      </c>
      <c r="B2341" t="s">
        <v>0</v>
      </c>
      <c r="C2341" t="s">
        <v>32</v>
      </c>
      <c r="D2341">
        <v>0</v>
      </c>
    </row>
    <row r="2342" spans="1:4" x14ac:dyDescent="0.2">
      <c r="A2342">
        <v>418497</v>
      </c>
      <c r="B2342" t="s">
        <v>7</v>
      </c>
      <c r="C2342" t="s">
        <v>32</v>
      </c>
      <c r="D2342">
        <v>0</v>
      </c>
    </row>
    <row r="2343" spans="1:4" x14ac:dyDescent="0.2">
      <c r="A2343">
        <v>418497</v>
      </c>
      <c r="B2343" t="s">
        <v>2</v>
      </c>
      <c r="C2343" t="s">
        <v>32</v>
      </c>
      <c r="D2343">
        <v>0</v>
      </c>
    </row>
    <row r="2344" spans="1:4" x14ac:dyDescent="0.2">
      <c r="A2344">
        <v>418497</v>
      </c>
      <c r="B2344" t="s">
        <v>4</v>
      </c>
      <c r="C2344" t="s">
        <v>32</v>
      </c>
      <c r="D2344">
        <v>0</v>
      </c>
    </row>
    <row r="2345" spans="1:4" x14ac:dyDescent="0.2">
      <c r="A2345">
        <v>418497</v>
      </c>
      <c r="B2345" t="s">
        <v>5</v>
      </c>
      <c r="C2345" t="s">
        <v>32</v>
      </c>
      <c r="D2345">
        <v>0</v>
      </c>
    </row>
    <row r="2346" spans="1:4" x14ac:dyDescent="0.2">
      <c r="A2346">
        <v>418497</v>
      </c>
      <c r="B2346" t="s">
        <v>8</v>
      </c>
      <c r="C2346" t="s">
        <v>32</v>
      </c>
      <c r="D2346">
        <v>0</v>
      </c>
    </row>
    <row r="2347" spans="1:4" x14ac:dyDescent="0.2">
      <c r="A2347">
        <v>418497</v>
      </c>
      <c r="B2347" t="s">
        <v>1</v>
      </c>
      <c r="C2347" t="s">
        <v>32</v>
      </c>
      <c r="D2347">
        <v>0</v>
      </c>
    </row>
    <row r="2348" spans="1:4" x14ac:dyDescent="0.2">
      <c r="A2348">
        <v>418497</v>
      </c>
      <c r="B2348" t="s">
        <v>3</v>
      </c>
      <c r="C2348" t="s">
        <v>32</v>
      </c>
      <c r="D2348">
        <v>0</v>
      </c>
    </row>
    <row r="2350" spans="1:4" x14ac:dyDescent="0.2">
      <c r="A2350" s="6" t="s">
        <v>12</v>
      </c>
      <c r="B2350" s="6" t="s">
        <v>39</v>
      </c>
      <c r="C2350" s="6" t="s">
        <v>40</v>
      </c>
      <c r="D2350" s="6" t="s">
        <v>14</v>
      </c>
    </row>
    <row r="2351" spans="1:4" x14ac:dyDescent="0.2">
      <c r="A2351">
        <v>418498</v>
      </c>
      <c r="B2351" t="s">
        <v>6</v>
      </c>
      <c r="C2351" t="s">
        <v>9</v>
      </c>
      <c r="D2351">
        <v>0</v>
      </c>
    </row>
    <row r="2352" spans="1:4" x14ac:dyDescent="0.2">
      <c r="A2352">
        <v>418498</v>
      </c>
      <c r="B2352" t="s">
        <v>0</v>
      </c>
      <c r="C2352" t="s">
        <v>9</v>
      </c>
      <c r="D2352">
        <v>0</v>
      </c>
    </row>
    <row r="2353" spans="1:4" x14ac:dyDescent="0.2">
      <c r="A2353">
        <v>418498</v>
      </c>
      <c r="B2353" t="s">
        <v>7</v>
      </c>
      <c r="C2353" t="s">
        <v>9</v>
      </c>
      <c r="D2353">
        <v>0</v>
      </c>
    </row>
    <row r="2354" spans="1:4" x14ac:dyDescent="0.2">
      <c r="A2354">
        <v>418498</v>
      </c>
      <c r="B2354" t="s">
        <v>2</v>
      </c>
      <c r="C2354" t="s">
        <v>9</v>
      </c>
      <c r="D2354">
        <v>0</v>
      </c>
    </row>
    <row r="2355" spans="1:4" x14ac:dyDescent="0.2">
      <c r="A2355">
        <v>418498</v>
      </c>
      <c r="B2355" t="s">
        <v>4</v>
      </c>
      <c r="C2355" t="s">
        <v>9</v>
      </c>
      <c r="D2355">
        <v>0</v>
      </c>
    </row>
    <row r="2356" spans="1:4" x14ac:dyDescent="0.2">
      <c r="A2356">
        <v>418498</v>
      </c>
      <c r="B2356" t="s">
        <v>5</v>
      </c>
      <c r="C2356" t="s">
        <v>9</v>
      </c>
      <c r="D2356">
        <v>0</v>
      </c>
    </row>
    <row r="2357" spans="1:4" x14ac:dyDescent="0.2">
      <c r="A2357">
        <v>418498</v>
      </c>
      <c r="B2357" t="s">
        <v>1</v>
      </c>
      <c r="C2357" t="s">
        <v>9</v>
      </c>
      <c r="D2357">
        <v>0</v>
      </c>
    </row>
    <row r="2358" spans="1:4" x14ac:dyDescent="0.2">
      <c r="A2358">
        <v>418498</v>
      </c>
      <c r="B2358" t="s">
        <v>8</v>
      </c>
      <c r="C2358" t="s">
        <v>9</v>
      </c>
      <c r="D2358">
        <v>30200000</v>
      </c>
    </row>
    <row r="2359" spans="1:4" x14ac:dyDescent="0.2">
      <c r="A2359">
        <v>418498</v>
      </c>
      <c r="B2359" t="s">
        <v>3</v>
      </c>
      <c r="C2359" t="s">
        <v>9</v>
      </c>
      <c r="D2359">
        <v>30200000</v>
      </c>
    </row>
    <row r="2360" spans="1:4" x14ac:dyDescent="0.2">
      <c r="A2360">
        <v>418498</v>
      </c>
      <c r="B2360" t="s">
        <v>6</v>
      </c>
      <c r="C2360" t="s">
        <v>10</v>
      </c>
      <c r="D2360">
        <v>0</v>
      </c>
    </row>
    <row r="2361" spans="1:4" x14ac:dyDescent="0.2">
      <c r="A2361">
        <v>418498</v>
      </c>
      <c r="B2361" t="s">
        <v>0</v>
      </c>
      <c r="C2361" t="s">
        <v>10</v>
      </c>
      <c r="D2361">
        <v>0</v>
      </c>
    </row>
    <row r="2362" spans="1:4" x14ac:dyDescent="0.2">
      <c r="A2362">
        <v>418498</v>
      </c>
      <c r="B2362" t="s">
        <v>7</v>
      </c>
      <c r="C2362" t="s">
        <v>10</v>
      </c>
      <c r="D2362">
        <v>0</v>
      </c>
    </row>
    <row r="2363" spans="1:4" x14ac:dyDescent="0.2">
      <c r="A2363">
        <v>418498</v>
      </c>
      <c r="B2363" t="s">
        <v>2</v>
      </c>
      <c r="C2363" t="s">
        <v>10</v>
      </c>
      <c r="D2363">
        <v>0</v>
      </c>
    </row>
    <row r="2364" spans="1:4" x14ac:dyDescent="0.2">
      <c r="A2364">
        <v>418498</v>
      </c>
      <c r="B2364" t="s">
        <v>4</v>
      </c>
      <c r="C2364" t="s">
        <v>10</v>
      </c>
      <c r="D2364">
        <v>0</v>
      </c>
    </row>
    <row r="2365" spans="1:4" x14ac:dyDescent="0.2">
      <c r="A2365">
        <v>418498</v>
      </c>
      <c r="B2365" t="s">
        <v>5</v>
      </c>
      <c r="C2365" t="s">
        <v>10</v>
      </c>
      <c r="D2365">
        <v>0</v>
      </c>
    </row>
    <row r="2366" spans="1:4" x14ac:dyDescent="0.2">
      <c r="A2366">
        <v>418498</v>
      </c>
      <c r="B2366" t="s">
        <v>1</v>
      </c>
      <c r="C2366" t="s">
        <v>10</v>
      </c>
      <c r="D2366">
        <v>0</v>
      </c>
    </row>
    <row r="2367" spans="1:4" x14ac:dyDescent="0.2">
      <c r="A2367">
        <v>418498</v>
      </c>
      <c r="B2367" t="s">
        <v>8</v>
      </c>
      <c r="C2367" t="s">
        <v>10</v>
      </c>
      <c r="D2367">
        <v>97600000</v>
      </c>
    </row>
    <row r="2368" spans="1:4" x14ac:dyDescent="0.2">
      <c r="A2368">
        <v>418498</v>
      </c>
      <c r="B2368" t="s">
        <v>3</v>
      </c>
      <c r="C2368" t="s">
        <v>10</v>
      </c>
      <c r="D2368">
        <v>97600000</v>
      </c>
    </row>
    <row r="2369" spans="1:4" x14ac:dyDescent="0.2">
      <c r="A2369">
        <v>418498</v>
      </c>
      <c r="B2369" t="s">
        <v>6</v>
      </c>
      <c r="C2369" t="s">
        <v>11</v>
      </c>
      <c r="D2369">
        <v>0</v>
      </c>
    </row>
    <row r="2370" spans="1:4" x14ac:dyDescent="0.2">
      <c r="A2370">
        <v>418498</v>
      </c>
      <c r="B2370" t="s">
        <v>0</v>
      </c>
      <c r="C2370" t="s">
        <v>11</v>
      </c>
      <c r="D2370">
        <v>0</v>
      </c>
    </row>
    <row r="2371" spans="1:4" x14ac:dyDescent="0.2">
      <c r="A2371">
        <v>418498</v>
      </c>
      <c r="B2371" t="s">
        <v>7</v>
      </c>
      <c r="C2371" t="s">
        <v>11</v>
      </c>
      <c r="D2371">
        <v>0</v>
      </c>
    </row>
    <row r="2372" spans="1:4" x14ac:dyDescent="0.2">
      <c r="A2372">
        <v>418498</v>
      </c>
      <c r="B2372" t="s">
        <v>2</v>
      </c>
      <c r="C2372" t="s">
        <v>11</v>
      </c>
      <c r="D2372">
        <v>0</v>
      </c>
    </row>
    <row r="2373" spans="1:4" x14ac:dyDescent="0.2">
      <c r="A2373">
        <v>418498</v>
      </c>
      <c r="B2373" t="s">
        <v>4</v>
      </c>
      <c r="C2373" t="s">
        <v>11</v>
      </c>
      <c r="D2373">
        <v>0</v>
      </c>
    </row>
    <row r="2374" spans="1:4" x14ac:dyDescent="0.2">
      <c r="A2374">
        <v>418498</v>
      </c>
      <c r="B2374" t="s">
        <v>5</v>
      </c>
      <c r="C2374" t="s">
        <v>11</v>
      </c>
      <c r="D2374">
        <v>0</v>
      </c>
    </row>
    <row r="2375" spans="1:4" x14ac:dyDescent="0.2">
      <c r="A2375">
        <v>418498</v>
      </c>
      <c r="B2375" t="s">
        <v>1</v>
      </c>
      <c r="C2375" t="s">
        <v>11</v>
      </c>
      <c r="D2375">
        <v>0</v>
      </c>
    </row>
    <row r="2376" spans="1:4" x14ac:dyDescent="0.2">
      <c r="A2376">
        <v>418498</v>
      </c>
      <c r="B2376" t="s">
        <v>8</v>
      </c>
      <c r="C2376" t="s">
        <v>11</v>
      </c>
      <c r="D2376">
        <v>101200000</v>
      </c>
    </row>
    <row r="2377" spans="1:4" x14ac:dyDescent="0.2">
      <c r="A2377">
        <v>418498</v>
      </c>
      <c r="B2377" t="s">
        <v>3</v>
      </c>
      <c r="C2377" t="s">
        <v>11</v>
      </c>
      <c r="D2377">
        <v>101200000</v>
      </c>
    </row>
    <row r="2378" spans="1:4" x14ac:dyDescent="0.2">
      <c r="A2378">
        <v>418498</v>
      </c>
      <c r="B2378" t="s">
        <v>6</v>
      </c>
      <c r="C2378" t="s">
        <v>32</v>
      </c>
      <c r="D2378">
        <v>0</v>
      </c>
    </row>
    <row r="2379" spans="1:4" x14ac:dyDescent="0.2">
      <c r="A2379">
        <v>418498</v>
      </c>
      <c r="B2379" t="s">
        <v>0</v>
      </c>
      <c r="C2379" t="s">
        <v>32</v>
      </c>
      <c r="D2379">
        <v>0</v>
      </c>
    </row>
    <row r="2380" spans="1:4" x14ac:dyDescent="0.2">
      <c r="A2380">
        <v>418498</v>
      </c>
      <c r="B2380" t="s">
        <v>7</v>
      </c>
      <c r="C2380" t="s">
        <v>32</v>
      </c>
      <c r="D2380">
        <v>0</v>
      </c>
    </row>
    <row r="2381" spans="1:4" x14ac:dyDescent="0.2">
      <c r="A2381">
        <v>418498</v>
      </c>
      <c r="B2381" t="s">
        <v>2</v>
      </c>
      <c r="C2381" t="s">
        <v>32</v>
      </c>
      <c r="D2381">
        <v>0</v>
      </c>
    </row>
    <row r="2382" spans="1:4" x14ac:dyDescent="0.2">
      <c r="A2382">
        <v>418498</v>
      </c>
      <c r="B2382" t="s">
        <v>4</v>
      </c>
      <c r="C2382" t="s">
        <v>32</v>
      </c>
      <c r="D2382">
        <v>0</v>
      </c>
    </row>
    <row r="2383" spans="1:4" x14ac:dyDescent="0.2">
      <c r="A2383">
        <v>418498</v>
      </c>
      <c r="B2383" t="s">
        <v>5</v>
      </c>
      <c r="C2383" t="s">
        <v>32</v>
      </c>
      <c r="D2383">
        <v>0</v>
      </c>
    </row>
    <row r="2384" spans="1:4" x14ac:dyDescent="0.2">
      <c r="A2384">
        <v>418498</v>
      </c>
      <c r="B2384" t="s">
        <v>8</v>
      </c>
      <c r="C2384" t="s">
        <v>32</v>
      </c>
      <c r="D2384">
        <v>0</v>
      </c>
    </row>
    <row r="2385" spans="1:4" x14ac:dyDescent="0.2">
      <c r="A2385">
        <v>418498</v>
      </c>
      <c r="B2385" t="s">
        <v>1</v>
      </c>
      <c r="C2385" t="s">
        <v>32</v>
      </c>
      <c r="D2385">
        <v>0</v>
      </c>
    </row>
    <row r="2386" spans="1:4" x14ac:dyDescent="0.2">
      <c r="A2386">
        <v>418498</v>
      </c>
      <c r="B2386" t="s">
        <v>3</v>
      </c>
      <c r="C2386" t="s">
        <v>32</v>
      </c>
      <c r="D2386">
        <v>0</v>
      </c>
    </row>
    <row r="2388" spans="1:4" x14ac:dyDescent="0.2">
      <c r="A2388" s="6" t="s">
        <v>12</v>
      </c>
      <c r="B2388" s="6" t="s">
        <v>39</v>
      </c>
      <c r="C2388" s="6" t="s">
        <v>40</v>
      </c>
      <c r="D2388" s="6" t="s">
        <v>14</v>
      </c>
    </row>
    <row r="2389" spans="1:4" x14ac:dyDescent="0.2">
      <c r="A2389">
        <v>418499</v>
      </c>
      <c r="B2389" t="s">
        <v>6</v>
      </c>
      <c r="C2389" t="s">
        <v>9</v>
      </c>
      <c r="D2389">
        <v>0</v>
      </c>
    </row>
    <row r="2390" spans="1:4" x14ac:dyDescent="0.2">
      <c r="A2390">
        <v>418499</v>
      </c>
      <c r="B2390" t="s">
        <v>0</v>
      </c>
      <c r="C2390" t="s">
        <v>9</v>
      </c>
      <c r="D2390">
        <v>0</v>
      </c>
    </row>
    <row r="2391" spans="1:4" x14ac:dyDescent="0.2">
      <c r="A2391">
        <v>418499</v>
      </c>
      <c r="B2391" t="s">
        <v>7</v>
      </c>
      <c r="C2391" t="s">
        <v>9</v>
      </c>
      <c r="D2391">
        <v>0</v>
      </c>
    </row>
    <row r="2392" spans="1:4" x14ac:dyDescent="0.2">
      <c r="A2392">
        <v>418499</v>
      </c>
      <c r="B2392" t="s">
        <v>2</v>
      </c>
      <c r="C2392" t="s">
        <v>9</v>
      </c>
      <c r="D2392">
        <v>0</v>
      </c>
    </row>
    <row r="2393" spans="1:4" x14ac:dyDescent="0.2">
      <c r="A2393">
        <v>418499</v>
      </c>
      <c r="B2393" t="s">
        <v>4</v>
      </c>
      <c r="C2393" t="s">
        <v>9</v>
      </c>
      <c r="D2393">
        <v>0</v>
      </c>
    </row>
    <row r="2394" spans="1:4" x14ac:dyDescent="0.2">
      <c r="A2394">
        <v>418499</v>
      </c>
      <c r="B2394" t="s">
        <v>3</v>
      </c>
      <c r="C2394" t="s">
        <v>9</v>
      </c>
      <c r="D2394">
        <v>0</v>
      </c>
    </row>
    <row r="2395" spans="1:4" x14ac:dyDescent="0.2">
      <c r="A2395">
        <v>418499</v>
      </c>
      <c r="B2395" t="s">
        <v>5</v>
      </c>
      <c r="C2395" t="s">
        <v>9</v>
      </c>
      <c r="D2395">
        <v>6290000</v>
      </c>
    </row>
    <row r="2396" spans="1:4" x14ac:dyDescent="0.2">
      <c r="A2396">
        <v>418499</v>
      </c>
      <c r="B2396" t="s">
        <v>1</v>
      </c>
      <c r="C2396" t="s">
        <v>9</v>
      </c>
      <c r="D2396">
        <v>133199500</v>
      </c>
    </row>
    <row r="2397" spans="1:4" x14ac:dyDescent="0.2">
      <c r="A2397">
        <v>418499</v>
      </c>
      <c r="B2397" t="s">
        <v>8</v>
      </c>
      <c r="C2397" t="s">
        <v>9</v>
      </c>
      <c r="D2397">
        <v>139489500</v>
      </c>
    </row>
    <row r="2398" spans="1:4" x14ac:dyDescent="0.2">
      <c r="A2398">
        <v>418499</v>
      </c>
      <c r="B2398" t="s">
        <v>6</v>
      </c>
      <c r="C2398" t="s">
        <v>10</v>
      </c>
      <c r="D2398">
        <v>0</v>
      </c>
    </row>
    <row r="2399" spans="1:4" x14ac:dyDescent="0.2">
      <c r="A2399">
        <v>418499</v>
      </c>
      <c r="B2399" t="s">
        <v>7</v>
      </c>
      <c r="C2399" t="s">
        <v>10</v>
      </c>
      <c r="D2399">
        <v>0</v>
      </c>
    </row>
    <row r="2400" spans="1:4" x14ac:dyDescent="0.2">
      <c r="A2400">
        <v>418499</v>
      </c>
      <c r="B2400" t="s">
        <v>2</v>
      </c>
      <c r="C2400" t="s">
        <v>10</v>
      </c>
      <c r="D2400">
        <v>0</v>
      </c>
    </row>
    <row r="2401" spans="1:4" x14ac:dyDescent="0.2">
      <c r="A2401">
        <v>418499</v>
      </c>
      <c r="B2401" t="s">
        <v>4</v>
      </c>
      <c r="C2401" t="s">
        <v>10</v>
      </c>
      <c r="D2401">
        <v>50000</v>
      </c>
    </row>
    <row r="2402" spans="1:4" x14ac:dyDescent="0.2">
      <c r="A2402">
        <v>418499</v>
      </c>
      <c r="B2402" t="s">
        <v>3</v>
      </c>
      <c r="C2402" t="s">
        <v>10</v>
      </c>
      <c r="D2402">
        <v>250000</v>
      </c>
    </row>
    <row r="2403" spans="1:4" x14ac:dyDescent="0.2">
      <c r="A2403">
        <v>418499</v>
      </c>
      <c r="B2403" t="s">
        <v>5</v>
      </c>
      <c r="C2403" t="s">
        <v>10</v>
      </c>
      <c r="D2403">
        <v>9600000</v>
      </c>
    </row>
    <row r="2404" spans="1:4" x14ac:dyDescent="0.2">
      <c r="A2404">
        <v>418499</v>
      </c>
      <c r="B2404" t="s">
        <v>0</v>
      </c>
      <c r="C2404" t="s">
        <v>10</v>
      </c>
      <c r="D2404">
        <v>24922750</v>
      </c>
    </row>
    <row r="2405" spans="1:4" x14ac:dyDescent="0.2">
      <c r="A2405">
        <v>418499</v>
      </c>
      <c r="B2405" t="s">
        <v>1</v>
      </c>
      <c r="C2405" t="s">
        <v>10</v>
      </c>
      <c r="D2405">
        <v>239550000</v>
      </c>
    </row>
    <row r="2406" spans="1:4" x14ac:dyDescent="0.2">
      <c r="A2406">
        <v>418499</v>
      </c>
      <c r="B2406" t="s">
        <v>8</v>
      </c>
      <c r="C2406" t="s">
        <v>10</v>
      </c>
      <c r="D2406">
        <v>274372750</v>
      </c>
    </row>
    <row r="2407" spans="1:4" x14ac:dyDescent="0.2">
      <c r="A2407">
        <v>418499</v>
      </c>
      <c r="B2407" t="s">
        <v>6</v>
      </c>
      <c r="C2407" t="s">
        <v>11</v>
      </c>
      <c r="D2407">
        <v>0</v>
      </c>
    </row>
    <row r="2408" spans="1:4" x14ac:dyDescent="0.2">
      <c r="A2408">
        <v>418499</v>
      </c>
      <c r="B2408" t="s">
        <v>7</v>
      </c>
      <c r="C2408" t="s">
        <v>11</v>
      </c>
      <c r="D2408">
        <v>0</v>
      </c>
    </row>
    <row r="2409" spans="1:4" x14ac:dyDescent="0.2">
      <c r="A2409">
        <v>418499</v>
      </c>
      <c r="B2409" t="s">
        <v>2</v>
      </c>
      <c r="C2409" t="s">
        <v>11</v>
      </c>
      <c r="D2409">
        <v>0</v>
      </c>
    </row>
    <row r="2410" spans="1:4" x14ac:dyDescent="0.2">
      <c r="A2410">
        <v>418499</v>
      </c>
      <c r="B2410" t="s">
        <v>4</v>
      </c>
      <c r="C2410" t="s">
        <v>11</v>
      </c>
      <c r="D2410">
        <v>276000</v>
      </c>
    </row>
    <row r="2411" spans="1:4" x14ac:dyDescent="0.2">
      <c r="A2411">
        <v>418499</v>
      </c>
      <c r="B2411" t="s">
        <v>3</v>
      </c>
      <c r="C2411" t="s">
        <v>11</v>
      </c>
      <c r="D2411">
        <v>749000</v>
      </c>
    </row>
    <row r="2412" spans="1:4" x14ac:dyDescent="0.2">
      <c r="A2412">
        <v>418499</v>
      </c>
      <c r="B2412" t="s">
        <v>5</v>
      </c>
      <c r="C2412" t="s">
        <v>11</v>
      </c>
      <c r="D2412">
        <v>15838000</v>
      </c>
    </row>
    <row r="2413" spans="1:4" x14ac:dyDescent="0.2">
      <c r="A2413">
        <v>418499</v>
      </c>
      <c r="B2413" t="s">
        <v>0</v>
      </c>
      <c r="C2413" t="s">
        <v>11</v>
      </c>
      <c r="D2413">
        <v>47352500</v>
      </c>
    </row>
    <row r="2414" spans="1:4" x14ac:dyDescent="0.2">
      <c r="A2414">
        <v>418499</v>
      </c>
      <c r="B2414" t="s">
        <v>1</v>
      </c>
      <c r="C2414" t="s">
        <v>11</v>
      </c>
      <c r="D2414">
        <v>311000000</v>
      </c>
    </row>
    <row r="2415" spans="1:4" x14ac:dyDescent="0.2">
      <c r="A2415">
        <v>418499</v>
      </c>
      <c r="B2415" t="s">
        <v>8</v>
      </c>
      <c r="C2415" t="s">
        <v>11</v>
      </c>
      <c r="D2415">
        <v>375215500</v>
      </c>
    </row>
    <row r="2416" spans="1:4" x14ac:dyDescent="0.2">
      <c r="A2416">
        <v>418499</v>
      </c>
      <c r="B2416" t="s">
        <v>6</v>
      </c>
      <c r="C2416" t="s">
        <v>32</v>
      </c>
      <c r="D2416">
        <v>0</v>
      </c>
    </row>
    <row r="2417" spans="1:4" x14ac:dyDescent="0.2">
      <c r="A2417">
        <v>418499</v>
      </c>
      <c r="B2417" t="s">
        <v>7</v>
      </c>
      <c r="C2417" t="s">
        <v>32</v>
      </c>
      <c r="D2417">
        <v>0</v>
      </c>
    </row>
    <row r="2418" spans="1:4" x14ac:dyDescent="0.2">
      <c r="A2418">
        <v>418499</v>
      </c>
      <c r="B2418" t="s">
        <v>2</v>
      </c>
      <c r="C2418" t="s">
        <v>32</v>
      </c>
      <c r="D2418">
        <v>0</v>
      </c>
    </row>
    <row r="2419" spans="1:4" x14ac:dyDescent="0.2">
      <c r="A2419">
        <v>418499</v>
      </c>
      <c r="B2419" t="s">
        <v>4</v>
      </c>
      <c r="C2419" t="s">
        <v>32</v>
      </c>
      <c r="D2419">
        <v>283000</v>
      </c>
    </row>
    <row r="2420" spans="1:4" x14ac:dyDescent="0.2">
      <c r="A2420">
        <v>418499</v>
      </c>
      <c r="B2420" t="s">
        <v>3</v>
      </c>
      <c r="C2420" t="s">
        <v>32</v>
      </c>
      <c r="D2420">
        <v>8551000</v>
      </c>
    </row>
    <row r="2421" spans="1:4" x14ac:dyDescent="0.2">
      <c r="A2421">
        <v>418499</v>
      </c>
      <c r="B2421" t="s">
        <v>5</v>
      </c>
      <c r="C2421" t="s">
        <v>32</v>
      </c>
      <c r="D2421">
        <v>16848000</v>
      </c>
    </row>
    <row r="2422" spans="1:4" x14ac:dyDescent="0.2">
      <c r="A2422">
        <v>418499</v>
      </c>
      <c r="B2422" t="s">
        <v>0</v>
      </c>
      <c r="C2422" t="s">
        <v>32</v>
      </c>
      <c r="D2422">
        <v>167857500</v>
      </c>
    </row>
    <row r="2423" spans="1:4" x14ac:dyDescent="0.2">
      <c r="A2423">
        <v>418499</v>
      </c>
      <c r="B2423" t="s">
        <v>1</v>
      </c>
      <c r="C2423" t="s">
        <v>32</v>
      </c>
      <c r="D2423">
        <v>564000000</v>
      </c>
    </row>
    <row r="2424" spans="1:4" x14ac:dyDescent="0.2">
      <c r="A2424">
        <v>418499</v>
      </c>
      <c r="B2424" t="s">
        <v>8</v>
      </c>
      <c r="C2424" t="s">
        <v>32</v>
      </c>
      <c r="D2424">
        <v>757539500</v>
      </c>
    </row>
    <row r="2426" spans="1:4" x14ac:dyDescent="0.2">
      <c r="A2426" s="6" t="s">
        <v>12</v>
      </c>
      <c r="B2426" s="6" t="s">
        <v>39</v>
      </c>
      <c r="C2426" s="6" t="s">
        <v>40</v>
      </c>
      <c r="D2426" s="6" t="s">
        <v>14</v>
      </c>
    </row>
    <row r="2427" spans="1:4" x14ac:dyDescent="0.2">
      <c r="A2427">
        <v>418500</v>
      </c>
      <c r="B2427" t="s">
        <v>6</v>
      </c>
      <c r="C2427" t="s">
        <v>9</v>
      </c>
      <c r="D2427">
        <v>0</v>
      </c>
    </row>
    <row r="2428" spans="1:4" x14ac:dyDescent="0.2">
      <c r="A2428">
        <v>418500</v>
      </c>
      <c r="B2428" t="s">
        <v>0</v>
      </c>
      <c r="C2428" t="s">
        <v>9</v>
      </c>
      <c r="D2428">
        <v>0</v>
      </c>
    </row>
    <row r="2429" spans="1:4" x14ac:dyDescent="0.2">
      <c r="A2429">
        <v>418500</v>
      </c>
      <c r="B2429" t="s">
        <v>7</v>
      </c>
      <c r="C2429" t="s">
        <v>9</v>
      </c>
      <c r="D2429">
        <v>0</v>
      </c>
    </row>
    <row r="2430" spans="1:4" x14ac:dyDescent="0.2">
      <c r="A2430">
        <v>418500</v>
      </c>
      <c r="B2430" t="s">
        <v>2</v>
      </c>
      <c r="C2430" t="s">
        <v>9</v>
      </c>
      <c r="D2430">
        <v>0</v>
      </c>
    </row>
    <row r="2431" spans="1:4" x14ac:dyDescent="0.2">
      <c r="A2431">
        <v>418500</v>
      </c>
      <c r="B2431" t="s">
        <v>1</v>
      </c>
      <c r="C2431" t="s">
        <v>9</v>
      </c>
      <c r="D2431">
        <v>0</v>
      </c>
    </row>
    <row r="2432" spans="1:4" x14ac:dyDescent="0.2">
      <c r="A2432">
        <v>418500</v>
      </c>
      <c r="B2432" t="s">
        <v>5</v>
      </c>
      <c r="C2432" t="s">
        <v>9</v>
      </c>
      <c r="D2432">
        <v>1864000</v>
      </c>
    </row>
    <row r="2433" spans="1:4" x14ac:dyDescent="0.2">
      <c r="A2433">
        <v>418500</v>
      </c>
      <c r="B2433" t="s">
        <v>3</v>
      </c>
      <c r="C2433" t="s">
        <v>9</v>
      </c>
      <c r="D2433">
        <v>30000000</v>
      </c>
    </row>
    <row r="2434" spans="1:4" x14ac:dyDescent="0.2">
      <c r="A2434">
        <v>418500</v>
      </c>
      <c r="B2434" t="s">
        <v>4</v>
      </c>
      <c r="C2434" t="s">
        <v>9</v>
      </c>
      <c r="D2434">
        <v>147100000</v>
      </c>
    </row>
    <row r="2435" spans="1:4" x14ac:dyDescent="0.2">
      <c r="A2435">
        <v>418500</v>
      </c>
      <c r="B2435" t="s">
        <v>8</v>
      </c>
      <c r="C2435" t="s">
        <v>9</v>
      </c>
      <c r="D2435">
        <v>178964000</v>
      </c>
    </row>
    <row r="2436" spans="1:4" x14ac:dyDescent="0.2">
      <c r="A2436">
        <v>418500</v>
      </c>
      <c r="B2436" t="s">
        <v>6</v>
      </c>
      <c r="C2436" t="s">
        <v>10</v>
      </c>
      <c r="D2436">
        <v>0</v>
      </c>
    </row>
    <row r="2437" spans="1:4" x14ac:dyDescent="0.2">
      <c r="A2437">
        <v>418500</v>
      </c>
      <c r="B2437" t="s">
        <v>0</v>
      </c>
      <c r="C2437" t="s">
        <v>10</v>
      </c>
      <c r="D2437">
        <v>0</v>
      </c>
    </row>
    <row r="2438" spans="1:4" x14ac:dyDescent="0.2">
      <c r="A2438">
        <v>418500</v>
      </c>
      <c r="B2438" t="s">
        <v>7</v>
      </c>
      <c r="C2438" t="s">
        <v>10</v>
      </c>
      <c r="D2438">
        <v>0</v>
      </c>
    </row>
    <row r="2439" spans="1:4" x14ac:dyDescent="0.2">
      <c r="A2439">
        <v>418500</v>
      </c>
      <c r="B2439" t="s">
        <v>1</v>
      </c>
      <c r="C2439" t="s">
        <v>10</v>
      </c>
      <c r="D2439">
        <v>800000</v>
      </c>
    </row>
    <row r="2440" spans="1:4" x14ac:dyDescent="0.2">
      <c r="A2440">
        <v>418500</v>
      </c>
      <c r="B2440" t="s">
        <v>5</v>
      </c>
      <c r="C2440" t="s">
        <v>10</v>
      </c>
      <c r="D2440">
        <v>8300000</v>
      </c>
    </row>
    <row r="2441" spans="1:4" x14ac:dyDescent="0.2">
      <c r="A2441">
        <v>418500</v>
      </c>
      <c r="B2441" t="s">
        <v>3</v>
      </c>
      <c r="C2441" t="s">
        <v>10</v>
      </c>
      <c r="D2441">
        <v>25900000</v>
      </c>
    </row>
    <row r="2442" spans="1:4" x14ac:dyDescent="0.2">
      <c r="A2442">
        <v>418500</v>
      </c>
      <c r="B2442" t="s">
        <v>2</v>
      </c>
      <c r="C2442" t="s">
        <v>10</v>
      </c>
      <c r="D2442">
        <v>31000000</v>
      </c>
    </row>
    <row r="2443" spans="1:4" x14ac:dyDescent="0.2">
      <c r="A2443">
        <v>418500</v>
      </c>
      <c r="B2443" t="s">
        <v>4</v>
      </c>
      <c r="C2443" t="s">
        <v>10</v>
      </c>
      <c r="D2443">
        <v>311200000</v>
      </c>
    </row>
    <row r="2444" spans="1:4" x14ac:dyDescent="0.2">
      <c r="A2444">
        <v>418500</v>
      </c>
      <c r="B2444" t="s">
        <v>8</v>
      </c>
      <c r="C2444" t="s">
        <v>10</v>
      </c>
      <c r="D2444">
        <v>377200000</v>
      </c>
    </row>
    <row r="2445" spans="1:4" x14ac:dyDescent="0.2">
      <c r="A2445">
        <v>418500</v>
      </c>
      <c r="B2445" t="s">
        <v>6</v>
      </c>
      <c r="C2445" t="s">
        <v>11</v>
      </c>
      <c r="D2445">
        <v>0</v>
      </c>
    </row>
    <row r="2446" spans="1:4" x14ac:dyDescent="0.2">
      <c r="A2446">
        <v>418500</v>
      </c>
      <c r="B2446" t="s">
        <v>7</v>
      </c>
      <c r="C2446" t="s">
        <v>11</v>
      </c>
      <c r="D2446">
        <v>0</v>
      </c>
    </row>
    <row r="2447" spans="1:4" x14ac:dyDescent="0.2">
      <c r="A2447">
        <v>418500</v>
      </c>
      <c r="B2447" t="s">
        <v>1</v>
      </c>
      <c r="C2447" t="s">
        <v>11</v>
      </c>
      <c r="D2447">
        <v>0</v>
      </c>
    </row>
    <row r="2448" spans="1:4" x14ac:dyDescent="0.2">
      <c r="A2448">
        <v>418500</v>
      </c>
      <c r="B2448" t="s">
        <v>0</v>
      </c>
      <c r="C2448" t="s">
        <v>11</v>
      </c>
      <c r="D2448">
        <v>4663000</v>
      </c>
    </row>
    <row r="2449" spans="1:4" x14ac:dyDescent="0.2">
      <c r="A2449">
        <v>418500</v>
      </c>
      <c r="B2449" t="s">
        <v>5</v>
      </c>
      <c r="C2449" t="s">
        <v>11</v>
      </c>
      <c r="D2449">
        <v>6200000</v>
      </c>
    </row>
    <row r="2450" spans="1:4" x14ac:dyDescent="0.2">
      <c r="A2450">
        <v>418500</v>
      </c>
      <c r="B2450" t="s">
        <v>4</v>
      </c>
      <c r="C2450" t="s">
        <v>11</v>
      </c>
      <c r="D2450">
        <v>13200000</v>
      </c>
    </row>
    <row r="2451" spans="1:4" x14ac:dyDescent="0.2">
      <c r="A2451">
        <v>418500</v>
      </c>
      <c r="B2451" t="s">
        <v>2</v>
      </c>
      <c r="C2451" t="s">
        <v>11</v>
      </c>
      <c r="D2451">
        <v>34624000</v>
      </c>
    </row>
    <row r="2452" spans="1:4" x14ac:dyDescent="0.2">
      <c r="A2452">
        <v>418500</v>
      </c>
      <c r="B2452" t="s">
        <v>3</v>
      </c>
      <c r="C2452" t="s">
        <v>11</v>
      </c>
      <c r="D2452">
        <v>64111000</v>
      </c>
    </row>
    <row r="2453" spans="1:4" x14ac:dyDescent="0.2">
      <c r="A2453">
        <v>418500</v>
      </c>
      <c r="B2453" t="s">
        <v>8</v>
      </c>
      <c r="C2453" t="s">
        <v>11</v>
      </c>
      <c r="D2453">
        <v>122798000</v>
      </c>
    </row>
    <row r="2454" spans="1:4" x14ac:dyDescent="0.2">
      <c r="A2454">
        <v>418500</v>
      </c>
      <c r="B2454" t="s">
        <v>6</v>
      </c>
      <c r="C2454" t="s">
        <v>32</v>
      </c>
      <c r="D2454">
        <v>0</v>
      </c>
    </row>
    <row r="2455" spans="1:4" x14ac:dyDescent="0.2">
      <c r="A2455">
        <v>418500</v>
      </c>
      <c r="B2455" t="s">
        <v>7</v>
      </c>
      <c r="C2455" t="s">
        <v>32</v>
      </c>
      <c r="D2455">
        <v>0</v>
      </c>
    </row>
    <row r="2456" spans="1:4" x14ac:dyDescent="0.2">
      <c r="A2456">
        <v>418500</v>
      </c>
      <c r="B2456" t="s">
        <v>4</v>
      </c>
      <c r="C2456" t="s">
        <v>32</v>
      </c>
      <c r="D2456">
        <v>0</v>
      </c>
    </row>
    <row r="2457" spans="1:4" x14ac:dyDescent="0.2">
      <c r="A2457">
        <v>418500</v>
      </c>
      <c r="B2457" t="s">
        <v>5</v>
      </c>
      <c r="C2457" t="s">
        <v>32</v>
      </c>
      <c r="D2457">
        <v>0</v>
      </c>
    </row>
    <row r="2458" spans="1:4" x14ac:dyDescent="0.2">
      <c r="A2458">
        <v>418500</v>
      </c>
      <c r="B2458" t="s">
        <v>1</v>
      </c>
      <c r="C2458" t="s">
        <v>32</v>
      </c>
      <c r="D2458">
        <v>617000</v>
      </c>
    </row>
    <row r="2459" spans="1:4" x14ac:dyDescent="0.2">
      <c r="A2459">
        <v>418500</v>
      </c>
      <c r="B2459" t="s">
        <v>3</v>
      </c>
      <c r="C2459" t="s">
        <v>32</v>
      </c>
      <c r="D2459">
        <v>5922000</v>
      </c>
    </row>
    <row r="2460" spans="1:4" x14ac:dyDescent="0.2">
      <c r="A2460">
        <v>418500</v>
      </c>
      <c r="B2460" t="s">
        <v>0</v>
      </c>
      <c r="C2460" t="s">
        <v>32</v>
      </c>
      <c r="D2460">
        <v>10837000</v>
      </c>
    </row>
    <row r="2461" spans="1:4" x14ac:dyDescent="0.2">
      <c r="A2461">
        <v>418500</v>
      </c>
      <c r="B2461" t="s">
        <v>2</v>
      </c>
      <c r="C2461" t="s">
        <v>32</v>
      </c>
      <c r="D2461">
        <v>68380000</v>
      </c>
    </row>
    <row r="2462" spans="1:4" x14ac:dyDescent="0.2">
      <c r="A2462">
        <v>418500</v>
      </c>
      <c r="B2462" t="s">
        <v>8</v>
      </c>
      <c r="C2462" t="s">
        <v>32</v>
      </c>
      <c r="D2462">
        <v>85756000</v>
      </c>
    </row>
    <row r="2464" spans="1:4" x14ac:dyDescent="0.2">
      <c r="A2464" s="6" t="s">
        <v>12</v>
      </c>
      <c r="B2464" s="6" t="s">
        <v>39</v>
      </c>
      <c r="C2464" s="6" t="s">
        <v>40</v>
      </c>
      <c r="D2464" s="6" t="s">
        <v>14</v>
      </c>
    </row>
    <row r="2465" spans="1:4" x14ac:dyDescent="0.2">
      <c r="A2465">
        <v>418501</v>
      </c>
      <c r="B2465" t="s">
        <v>6</v>
      </c>
      <c r="C2465" t="s">
        <v>9</v>
      </c>
      <c r="D2465">
        <v>0</v>
      </c>
    </row>
    <row r="2466" spans="1:4" x14ac:dyDescent="0.2">
      <c r="A2466">
        <v>418501</v>
      </c>
      <c r="B2466" t="s">
        <v>7</v>
      </c>
      <c r="C2466" t="s">
        <v>9</v>
      </c>
      <c r="D2466">
        <v>0</v>
      </c>
    </row>
    <row r="2467" spans="1:4" x14ac:dyDescent="0.2">
      <c r="A2467">
        <v>418501</v>
      </c>
      <c r="B2467" t="s">
        <v>2</v>
      </c>
      <c r="C2467" t="s">
        <v>9</v>
      </c>
      <c r="D2467">
        <v>0</v>
      </c>
    </row>
    <row r="2468" spans="1:4" x14ac:dyDescent="0.2">
      <c r="A2468">
        <v>418501</v>
      </c>
      <c r="B2468" t="s">
        <v>4</v>
      </c>
      <c r="C2468" t="s">
        <v>9</v>
      </c>
      <c r="D2468">
        <v>0</v>
      </c>
    </row>
    <row r="2469" spans="1:4" x14ac:dyDescent="0.2">
      <c r="A2469">
        <v>418501</v>
      </c>
      <c r="B2469" t="s">
        <v>5</v>
      </c>
      <c r="C2469" t="s">
        <v>9</v>
      </c>
      <c r="D2469">
        <v>0</v>
      </c>
    </row>
    <row r="2470" spans="1:4" x14ac:dyDescent="0.2">
      <c r="A2470">
        <v>418501</v>
      </c>
      <c r="B2470" t="s">
        <v>1</v>
      </c>
      <c r="C2470" t="s">
        <v>9</v>
      </c>
      <c r="D2470">
        <v>0</v>
      </c>
    </row>
    <row r="2471" spans="1:4" x14ac:dyDescent="0.2">
      <c r="A2471">
        <v>418501</v>
      </c>
      <c r="B2471" t="s">
        <v>3</v>
      </c>
      <c r="C2471" t="s">
        <v>9</v>
      </c>
      <c r="D2471">
        <v>0</v>
      </c>
    </row>
    <row r="2472" spans="1:4" x14ac:dyDescent="0.2">
      <c r="A2472">
        <v>418501</v>
      </c>
      <c r="B2472" t="s">
        <v>0</v>
      </c>
      <c r="C2472" t="s">
        <v>9</v>
      </c>
      <c r="D2472">
        <v>216000000</v>
      </c>
    </row>
    <row r="2473" spans="1:4" x14ac:dyDescent="0.2">
      <c r="A2473">
        <v>418501</v>
      </c>
      <c r="B2473" t="s">
        <v>8</v>
      </c>
      <c r="C2473" t="s">
        <v>9</v>
      </c>
      <c r="D2473">
        <v>216000000</v>
      </c>
    </row>
    <row r="2474" spans="1:4" x14ac:dyDescent="0.2">
      <c r="A2474">
        <v>418501</v>
      </c>
      <c r="B2474" t="s">
        <v>6</v>
      </c>
      <c r="C2474" t="s">
        <v>10</v>
      </c>
      <c r="D2474">
        <v>0</v>
      </c>
    </row>
    <row r="2475" spans="1:4" x14ac:dyDescent="0.2">
      <c r="A2475">
        <v>418501</v>
      </c>
      <c r="B2475" t="s">
        <v>7</v>
      </c>
      <c r="C2475" t="s">
        <v>10</v>
      </c>
      <c r="D2475">
        <v>0</v>
      </c>
    </row>
    <row r="2476" spans="1:4" x14ac:dyDescent="0.2">
      <c r="A2476">
        <v>418501</v>
      </c>
      <c r="B2476" t="s">
        <v>4</v>
      </c>
      <c r="C2476" t="s">
        <v>10</v>
      </c>
      <c r="D2476">
        <v>0</v>
      </c>
    </row>
    <row r="2477" spans="1:4" x14ac:dyDescent="0.2">
      <c r="A2477">
        <v>418501</v>
      </c>
      <c r="B2477" t="s">
        <v>5</v>
      </c>
      <c r="C2477" t="s">
        <v>10</v>
      </c>
      <c r="D2477">
        <v>0</v>
      </c>
    </row>
    <row r="2478" spans="1:4" x14ac:dyDescent="0.2">
      <c r="A2478">
        <v>418501</v>
      </c>
      <c r="B2478" t="s">
        <v>1</v>
      </c>
      <c r="C2478" t="s">
        <v>10</v>
      </c>
      <c r="D2478">
        <v>0</v>
      </c>
    </row>
    <row r="2479" spans="1:4" x14ac:dyDescent="0.2">
      <c r="A2479">
        <v>418501</v>
      </c>
      <c r="B2479" t="s">
        <v>3</v>
      </c>
      <c r="C2479" t="s">
        <v>10</v>
      </c>
      <c r="D2479">
        <v>0</v>
      </c>
    </row>
    <row r="2480" spans="1:4" x14ac:dyDescent="0.2">
      <c r="A2480">
        <v>418501</v>
      </c>
      <c r="B2480" t="s">
        <v>2</v>
      </c>
      <c r="C2480" t="s">
        <v>10</v>
      </c>
      <c r="D2480">
        <v>200000000</v>
      </c>
    </row>
    <row r="2481" spans="1:4" x14ac:dyDescent="0.2">
      <c r="A2481">
        <v>418501</v>
      </c>
      <c r="B2481" t="s">
        <v>0</v>
      </c>
      <c r="C2481" t="s">
        <v>10</v>
      </c>
      <c r="D2481">
        <v>524000000</v>
      </c>
    </row>
    <row r="2482" spans="1:4" x14ac:dyDescent="0.2">
      <c r="A2482">
        <v>418501</v>
      </c>
      <c r="B2482" t="s">
        <v>8</v>
      </c>
      <c r="C2482" t="s">
        <v>10</v>
      </c>
      <c r="D2482">
        <v>724000000</v>
      </c>
    </row>
    <row r="2483" spans="1:4" x14ac:dyDescent="0.2">
      <c r="A2483">
        <v>418501</v>
      </c>
      <c r="B2483" t="s">
        <v>6</v>
      </c>
      <c r="C2483" t="s">
        <v>11</v>
      </c>
      <c r="D2483">
        <v>0</v>
      </c>
    </row>
    <row r="2484" spans="1:4" x14ac:dyDescent="0.2">
      <c r="A2484">
        <v>418501</v>
      </c>
      <c r="B2484" t="s">
        <v>7</v>
      </c>
      <c r="C2484" t="s">
        <v>11</v>
      </c>
      <c r="D2484">
        <v>0</v>
      </c>
    </row>
    <row r="2485" spans="1:4" x14ac:dyDescent="0.2">
      <c r="A2485">
        <v>418501</v>
      </c>
      <c r="B2485" t="s">
        <v>2</v>
      </c>
      <c r="C2485" t="s">
        <v>11</v>
      </c>
      <c r="D2485">
        <v>0</v>
      </c>
    </row>
    <row r="2486" spans="1:4" x14ac:dyDescent="0.2">
      <c r="A2486">
        <v>418501</v>
      </c>
      <c r="B2486" t="s">
        <v>4</v>
      </c>
      <c r="C2486" t="s">
        <v>11</v>
      </c>
      <c r="D2486">
        <v>0</v>
      </c>
    </row>
    <row r="2487" spans="1:4" x14ac:dyDescent="0.2">
      <c r="A2487">
        <v>418501</v>
      </c>
      <c r="B2487" t="s">
        <v>5</v>
      </c>
      <c r="C2487" t="s">
        <v>11</v>
      </c>
      <c r="D2487">
        <v>0</v>
      </c>
    </row>
    <row r="2488" spans="1:4" x14ac:dyDescent="0.2">
      <c r="A2488">
        <v>418501</v>
      </c>
      <c r="B2488" t="s">
        <v>1</v>
      </c>
      <c r="C2488" t="s">
        <v>11</v>
      </c>
      <c r="D2488">
        <v>0</v>
      </c>
    </row>
    <row r="2489" spans="1:4" x14ac:dyDescent="0.2">
      <c r="A2489">
        <v>418501</v>
      </c>
      <c r="B2489" t="s">
        <v>3</v>
      </c>
      <c r="C2489" t="s">
        <v>11</v>
      </c>
      <c r="D2489">
        <v>0</v>
      </c>
    </row>
    <row r="2490" spans="1:4" x14ac:dyDescent="0.2">
      <c r="A2490">
        <v>418501</v>
      </c>
      <c r="B2490" t="s">
        <v>0</v>
      </c>
      <c r="C2490" t="s">
        <v>11</v>
      </c>
      <c r="D2490">
        <v>161500000</v>
      </c>
    </row>
    <row r="2491" spans="1:4" x14ac:dyDescent="0.2">
      <c r="A2491">
        <v>418501</v>
      </c>
      <c r="B2491" t="s">
        <v>8</v>
      </c>
      <c r="C2491" t="s">
        <v>11</v>
      </c>
      <c r="D2491">
        <v>161500000</v>
      </c>
    </row>
    <row r="2492" spans="1:4" x14ac:dyDescent="0.2">
      <c r="A2492">
        <v>418501</v>
      </c>
      <c r="B2492" t="s">
        <v>6</v>
      </c>
      <c r="C2492" t="s">
        <v>32</v>
      </c>
      <c r="D2492">
        <v>0</v>
      </c>
    </row>
    <row r="2493" spans="1:4" x14ac:dyDescent="0.2">
      <c r="A2493">
        <v>418501</v>
      </c>
      <c r="B2493" t="s">
        <v>7</v>
      </c>
      <c r="C2493" t="s">
        <v>32</v>
      </c>
      <c r="D2493">
        <v>0</v>
      </c>
    </row>
    <row r="2494" spans="1:4" x14ac:dyDescent="0.2">
      <c r="A2494">
        <v>418501</v>
      </c>
      <c r="B2494" t="s">
        <v>2</v>
      </c>
      <c r="C2494" t="s">
        <v>32</v>
      </c>
      <c r="D2494">
        <v>0</v>
      </c>
    </row>
    <row r="2495" spans="1:4" x14ac:dyDescent="0.2">
      <c r="A2495">
        <v>418501</v>
      </c>
      <c r="B2495" t="s">
        <v>4</v>
      </c>
      <c r="C2495" t="s">
        <v>32</v>
      </c>
      <c r="D2495">
        <v>0</v>
      </c>
    </row>
    <row r="2496" spans="1:4" x14ac:dyDescent="0.2">
      <c r="A2496">
        <v>418501</v>
      </c>
      <c r="B2496" t="s">
        <v>5</v>
      </c>
      <c r="C2496" t="s">
        <v>32</v>
      </c>
      <c r="D2496">
        <v>0</v>
      </c>
    </row>
    <row r="2497" spans="1:4" x14ac:dyDescent="0.2">
      <c r="A2497">
        <v>418501</v>
      </c>
      <c r="B2497" t="s">
        <v>1</v>
      </c>
      <c r="C2497" t="s">
        <v>32</v>
      </c>
      <c r="D2497">
        <v>0</v>
      </c>
    </row>
    <row r="2498" spans="1:4" x14ac:dyDescent="0.2">
      <c r="A2498">
        <v>418501</v>
      </c>
      <c r="B2498" t="s">
        <v>3</v>
      </c>
      <c r="C2498" t="s">
        <v>32</v>
      </c>
      <c r="D2498">
        <v>0</v>
      </c>
    </row>
    <row r="2499" spans="1:4" x14ac:dyDescent="0.2">
      <c r="A2499">
        <v>418501</v>
      </c>
      <c r="B2499" t="s">
        <v>0</v>
      </c>
      <c r="C2499" t="s">
        <v>32</v>
      </c>
      <c r="D2499">
        <v>4000000</v>
      </c>
    </row>
    <row r="2500" spans="1:4" x14ac:dyDescent="0.2">
      <c r="A2500">
        <v>418501</v>
      </c>
      <c r="B2500" t="s">
        <v>8</v>
      </c>
      <c r="C2500" t="s">
        <v>32</v>
      </c>
      <c r="D2500">
        <v>4000000</v>
      </c>
    </row>
    <row r="2502" spans="1:4" x14ac:dyDescent="0.2">
      <c r="A2502" s="6" t="s">
        <v>12</v>
      </c>
      <c r="B2502" s="6" t="s">
        <v>39</v>
      </c>
      <c r="C2502" s="6" t="s">
        <v>40</v>
      </c>
      <c r="D2502" s="6" t="s">
        <v>14</v>
      </c>
    </row>
    <row r="2503" spans="1:4" x14ac:dyDescent="0.2">
      <c r="A2503">
        <v>418502</v>
      </c>
      <c r="B2503" t="s">
        <v>6</v>
      </c>
      <c r="C2503" t="s">
        <v>9</v>
      </c>
      <c r="D2503">
        <v>0</v>
      </c>
    </row>
    <row r="2504" spans="1:4" x14ac:dyDescent="0.2">
      <c r="A2504">
        <v>418502</v>
      </c>
      <c r="B2504" t="s">
        <v>2</v>
      </c>
      <c r="C2504" t="s">
        <v>9</v>
      </c>
      <c r="D2504">
        <v>0</v>
      </c>
    </row>
    <row r="2505" spans="1:4" x14ac:dyDescent="0.2">
      <c r="A2505">
        <v>418502</v>
      </c>
      <c r="B2505" t="s">
        <v>5</v>
      </c>
      <c r="C2505" t="s">
        <v>9</v>
      </c>
      <c r="D2505">
        <v>899000</v>
      </c>
    </row>
    <row r="2506" spans="1:4" x14ac:dyDescent="0.2">
      <c r="A2506">
        <v>418502</v>
      </c>
      <c r="B2506" t="s">
        <v>3</v>
      </c>
      <c r="C2506" t="s">
        <v>9</v>
      </c>
      <c r="D2506">
        <v>1082000</v>
      </c>
    </row>
    <row r="2507" spans="1:4" x14ac:dyDescent="0.2">
      <c r="A2507">
        <v>418502</v>
      </c>
      <c r="B2507" t="s">
        <v>4</v>
      </c>
      <c r="C2507" t="s">
        <v>9</v>
      </c>
      <c r="D2507">
        <v>2099000</v>
      </c>
    </row>
    <row r="2508" spans="1:4" x14ac:dyDescent="0.2">
      <c r="A2508">
        <v>418502</v>
      </c>
      <c r="B2508" t="s">
        <v>1</v>
      </c>
      <c r="C2508" t="s">
        <v>9</v>
      </c>
      <c r="D2508">
        <v>2472000</v>
      </c>
    </row>
    <row r="2509" spans="1:4" x14ac:dyDescent="0.2">
      <c r="A2509">
        <v>418502</v>
      </c>
      <c r="B2509" t="s">
        <v>0</v>
      </c>
      <c r="C2509" t="s">
        <v>9</v>
      </c>
      <c r="D2509">
        <v>4924000</v>
      </c>
    </row>
    <row r="2510" spans="1:4" x14ac:dyDescent="0.2">
      <c r="A2510">
        <v>418502</v>
      </c>
      <c r="B2510" t="s">
        <v>7</v>
      </c>
      <c r="C2510" t="s">
        <v>9</v>
      </c>
      <c r="D2510">
        <v>5600000</v>
      </c>
    </row>
    <row r="2511" spans="1:4" x14ac:dyDescent="0.2">
      <c r="A2511">
        <v>418502</v>
      </c>
      <c r="B2511" t="s">
        <v>8</v>
      </c>
      <c r="C2511" t="s">
        <v>9</v>
      </c>
      <c r="D2511">
        <v>17076000</v>
      </c>
    </row>
    <row r="2512" spans="1:4" x14ac:dyDescent="0.2">
      <c r="A2512">
        <v>418502</v>
      </c>
      <c r="B2512" t="s">
        <v>6</v>
      </c>
      <c r="C2512" t="s">
        <v>10</v>
      </c>
      <c r="D2512">
        <v>0</v>
      </c>
    </row>
    <row r="2513" spans="1:4" x14ac:dyDescent="0.2">
      <c r="A2513">
        <v>418502</v>
      </c>
      <c r="B2513" t="s">
        <v>3</v>
      </c>
      <c r="C2513" t="s">
        <v>10</v>
      </c>
      <c r="D2513">
        <v>922000</v>
      </c>
    </row>
    <row r="2514" spans="1:4" x14ac:dyDescent="0.2">
      <c r="A2514">
        <v>418502</v>
      </c>
      <c r="B2514" t="s">
        <v>1</v>
      </c>
      <c r="C2514" t="s">
        <v>10</v>
      </c>
      <c r="D2514">
        <v>1899000</v>
      </c>
    </row>
    <row r="2515" spans="1:4" x14ac:dyDescent="0.2">
      <c r="A2515">
        <v>418502</v>
      </c>
      <c r="B2515" t="s">
        <v>5</v>
      </c>
      <c r="C2515" t="s">
        <v>10</v>
      </c>
      <c r="D2515">
        <v>2278000</v>
      </c>
    </row>
    <row r="2516" spans="1:4" x14ac:dyDescent="0.2">
      <c r="A2516">
        <v>418502</v>
      </c>
      <c r="B2516" t="s">
        <v>7</v>
      </c>
      <c r="C2516" t="s">
        <v>10</v>
      </c>
      <c r="D2516">
        <v>2475000</v>
      </c>
    </row>
    <row r="2517" spans="1:4" x14ac:dyDescent="0.2">
      <c r="A2517">
        <v>418502</v>
      </c>
      <c r="B2517" t="s">
        <v>4</v>
      </c>
      <c r="C2517" t="s">
        <v>10</v>
      </c>
      <c r="D2517">
        <v>3176000</v>
      </c>
    </row>
    <row r="2518" spans="1:4" x14ac:dyDescent="0.2">
      <c r="A2518">
        <v>418502</v>
      </c>
      <c r="B2518" t="s">
        <v>2</v>
      </c>
      <c r="C2518" t="s">
        <v>10</v>
      </c>
      <c r="D2518">
        <v>3563000</v>
      </c>
    </row>
    <row r="2519" spans="1:4" x14ac:dyDescent="0.2">
      <c r="A2519">
        <v>418502</v>
      </c>
      <c r="B2519" t="s">
        <v>0</v>
      </c>
      <c r="C2519" t="s">
        <v>10</v>
      </c>
      <c r="D2519">
        <v>7481000</v>
      </c>
    </row>
    <row r="2520" spans="1:4" x14ac:dyDescent="0.2">
      <c r="A2520">
        <v>418502</v>
      </c>
      <c r="B2520" t="s">
        <v>8</v>
      </c>
      <c r="C2520" t="s">
        <v>10</v>
      </c>
      <c r="D2520">
        <v>21794000</v>
      </c>
    </row>
    <row r="2521" spans="1:4" x14ac:dyDescent="0.2">
      <c r="A2521">
        <v>418502</v>
      </c>
      <c r="B2521" t="s">
        <v>6</v>
      </c>
      <c r="C2521" t="s">
        <v>11</v>
      </c>
      <c r="D2521">
        <v>0</v>
      </c>
    </row>
    <row r="2522" spans="1:4" x14ac:dyDescent="0.2">
      <c r="A2522">
        <v>418502</v>
      </c>
      <c r="B2522" t="s">
        <v>3</v>
      </c>
      <c r="C2522" t="s">
        <v>11</v>
      </c>
      <c r="D2522">
        <v>441000</v>
      </c>
    </row>
    <row r="2523" spans="1:4" x14ac:dyDescent="0.2">
      <c r="A2523">
        <v>418502</v>
      </c>
      <c r="B2523" t="s">
        <v>1</v>
      </c>
      <c r="C2523" t="s">
        <v>11</v>
      </c>
      <c r="D2523">
        <v>1102000</v>
      </c>
    </row>
    <row r="2524" spans="1:4" x14ac:dyDescent="0.2">
      <c r="A2524">
        <v>418502</v>
      </c>
      <c r="B2524" t="s">
        <v>7</v>
      </c>
      <c r="C2524" t="s">
        <v>11</v>
      </c>
      <c r="D2524">
        <v>1325000</v>
      </c>
    </row>
    <row r="2525" spans="1:4" x14ac:dyDescent="0.2">
      <c r="A2525">
        <v>418502</v>
      </c>
      <c r="B2525" t="s">
        <v>4</v>
      </c>
      <c r="C2525" t="s">
        <v>11</v>
      </c>
      <c r="D2525">
        <v>1396000</v>
      </c>
    </row>
    <row r="2526" spans="1:4" x14ac:dyDescent="0.2">
      <c r="A2526">
        <v>418502</v>
      </c>
      <c r="B2526" t="s">
        <v>2</v>
      </c>
      <c r="C2526" t="s">
        <v>11</v>
      </c>
      <c r="D2526">
        <v>1521000</v>
      </c>
    </row>
    <row r="2527" spans="1:4" x14ac:dyDescent="0.2">
      <c r="A2527">
        <v>418502</v>
      </c>
      <c r="B2527" t="s">
        <v>5</v>
      </c>
      <c r="C2527" t="s">
        <v>11</v>
      </c>
      <c r="D2527">
        <v>1758000</v>
      </c>
    </row>
    <row r="2528" spans="1:4" x14ac:dyDescent="0.2">
      <c r="A2528">
        <v>418502</v>
      </c>
      <c r="B2528" t="s">
        <v>0</v>
      </c>
      <c r="C2528" t="s">
        <v>11</v>
      </c>
      <c r="D2528">
        <v>3983000</v>
      </c>
    </row>
    <row r="2529" spans="1:4" x14ac:dyDescent="0.2">
      <c r="A2529">
        <v>418502</v>
      </c>
      <c r="B2529" t="s">
        <v>8</v>
      </c>
      <c r="C2529" t="s">
        <v>11</v>
      </c>
      <c r="D2529">
        <v>11526000</v>
      </c>
    </row>
    <row r="2530" spans="1:4" x14ac:dyDescent="0.2">
      <c r="A2530">
        <v>418502</v>
      </c>
      <c r="B2530" t="s">
        <v>6</v>
      </c>
      <c r="C2530" t="s">
        <v>32</v>
      </c>
      <c r="D2530">
        <v>0</v>
      </c>
    </row>
    <row r="2531" spans="1:4" x14ac:dyDescent="0.2">
      <c r="A2531">
        <v>418502</v>
      </c>
      <c r="B2531" t="s">
        <v>0</v>
      </c>
      <c r="C2531" t="s">
        <v>32</v>
      </c>
      <c r="D2531">
        <v>0</v>
      </c>
    </row>
    <row r="2532" spans="1:4" x14ac:dyDescent="0.2">
      <c r="A2532">
        <v>418502</v>
      </c>
      <c r="B2532" t="s">
        <v>7</v>
      </c>
      <c r="C2532" t="s">
        <v>32</v>
      </c>
      <c r="D2532">
        <v>0</v>
      </c>
    </row>
    <row r="2533" spans="1:4" x14ac:dyDescent="0.2">
      <c r="A2533">
        <v>418502</v>
      </c>
      <c r="B2533" t="s">
        <v>2</v>
      </c>
      <c r="C2533" t="s">
        <v>32</v>
      </c>
      <c r="D2533">
        <v>0</v>
      </c>
    </row>
    <row r="2534" spans="1:4" x14ac:dyDescent="0.2">
      <c r="A2534">
        <v>418502</v>
      </c>
      <c r="B2534" t="s">
        <v>4</v>
      </c>
      <c r="C2534" t="s">
        <v>32</v>
      </c>
      <c r="D2534">
        <v>0</v>
      </c>
    </row>
    <row r="2535" spans="1:4" x14ac:dyDescent="0.2">
      <c r="A2535">
        <v>418502</v>
      </c>
      <c r="B2535" t="s">
        <v>5</v>
      </c>
      <c r="C2535" t="s">
        <v>32</v>
      </c>
      <c r="D2535">
        <v>0</v>
      </c>
    </row>
    <row r="2536" spans="1:4" x14ac:dyDescent="0.2">
      <c r="A2536">
        <v>418502</v>
      </c>
      <c r="B2536" t="s">
        <v>8</v>
      </c>
      <c r="C2536" t="s">
        <v>32</v>
      </c>
      <c r="D2536">
        <v>0</v>
      </c>
    </row>
    <row r="2537" spans="1:4" x14ac:dyDescent="0.2">
      <c r="A2537">
        <v>418502</v>
      </c>
      <c r="B2537" t="s">
        <v>1</v>
      </c>
      <c r="C2537" t="s">
        <v>32</v>
      </c>
      <c r="D2537">
        <v>0</v>
      </c>
    </row>
    <row r="2538" spans="1:4" x14ac:dyDescent="0.2">
      <c r="A2538">
        <v>418502</v>
      </c>
      <c r="B2538" t="s">
        <v>3</v>
      </c>
      <c r="C2538" t="s">
        <v>32</v>
      </c>
      <c r="D2538">
        <v>0</v>
      </c>
    </row>
    <row r="2540" spans="1:4" x14ac:dyDescent="0.2">
      <c r="A2540" s="6" t="s">
        <v>12</v>
      </c>
      <c r="B2540" s="6" t="s">
        <v>39</v>
      </c>
      <c r="C2540" s="6" t="s">
        <v>40</v>
      </c>
      <c r="D2540" s="6" t="s">
        <v>14</v>
      </c>
    </row>
    <row r="2541" spans="1:4" x14ac:dyDescent="0.2">
      <c r="A2541">
        <v>418503</v>
      </c>
      <c r="B2541" t="s">
        <v>6</v>
      </c>
      <c r="C2541" t="s">
        <v>9</v>
      </c>
      <c r="D2541">
        <v>0</v>
      </c>
    </row>
    <row r="2542" spans="1:4" x14ac:dyDescent="0.2">
      <c r="A2542">
        <v>418503</v>
      </c>
      <c r="B2542" t="s">
        <v>0</v>
      </c>
      <c r="C2542" t="s">
        <v>9</v>
      </c>
      <c r="D2542">
        <v>0</v>
      </c>
    </row>
    <row r="2543" spans="1:4" x14ac:dyDescent="0.2">
      <c r="A2543">
        <v>418503</v>
      </c>
      <c r="B2543" t="s">
        <v>7</v>
      </c>
      <c r="C2543" t="s">
        <v>9</v>
      </c>
      <c r="D2543">
        <v>0</v>
      </c>
    </row>
    <row r="2544" spans="1:4" x14ac:dyDescent="0.2">
      <c r="A2544">
        <v>418503</v>
      </c>
      <c r="B2544" t="s">
        <v>2</v>
      </c>
      <c r="C2544" t="s">
        <v>9</v>
      </c>
      <c r="D2544">
        <v>0</v>
      </c>
    </row>
    <row r="2545" spans="1:4" x14ac:dyDescent="0.2">
      <c r="A2545">
        <v>418503</v>
      </c>
      <c r="B2545" t="s">
        <v>4</v>
      </c>
      <c r="C2545" t="s">
        <v>9</v>
      </c>
      <c r="D2545">
        <v>0</v>
      </c>
    </row>
    <row r="2546" spans="1:4" x14ac:dyDescent="0.2">
      <c r="A2546">
        <v>418503</v>
      </c>
      <c r="B2546" t="s">
        <v>1</v>
      </c>
      <c r="C2546" t="s">
        <v>9</v>
      </c>
      <c r="D2546">
        <v>0</v>
      </c>
    </row>
    <row r="2547" spans="1:4" x14ac:dyDescent="0.2">
      <c r="A2547">
        <v>418503</v>
      </c>
      <c r="B2547" t="s">
        <v>5</v>
      </c>
      <c r="C2547" t="s">
        <v>9</v>
      </c>
      <c r="D2547">
        <v>2500000</v>
      </c>
    </row>
    <row r="2548" spans="1:4" x14ac:dyDescent="0.2">
      <c r="A2548">
        <v>418503</v>
      </c>
      <c r="B2548" t="s">
        <v>3</v>
      </c>
      <c r="C2548" t="s">
        <v>9</v>
      </c>
      <c r="D2548">
        <v>3500000</v>
      </c>
    </row>
    <row r="2549" spans="1:4" x14ac:dyDescent="0.2">
      <c r="A2549">
        <v>418503</v>
      </c>
      <c r="B2549" t="s">
        <v>8</v>
      </c>
      <c r="C2549" t="s">
        <v>9</v>
      </c>
      <c r="D2549">
        <v>6000000</v>
      </c>
    </row>
    <row r="2550" spans="1:4" x14ac:dyDescent="0.2">
      <c r="A2550">
        <v>418503</v>
      </c>
      <c r="B2550" t="s">
        <v>6</v>
      </c>
      <c r="C2550" t="s">
        <v>10</v>
      </c>
      <c r="D2550">
        <v>0</v>
      </c>
    </row>
    <row r="2551" spans="1:4" x14ac:dyDescent="0.2">
      <c r="A2551">
        <v>418503</v>
      </c>
      <c r="B2551" t="s">
        <v>0</v>
      </c>
      <c r="C2551" t="s">
        <v>10</v>
      </c>
      <c r="D2551">
        <v>0</v>
      </c>
    </row>
    <row r="2552" spans="1:4" x14ac:dyDescent="0.2">
      <c r="A2552">
        <v>418503</v>
      </c>
      <c r="B2552" t="s">
        <v>7</v>
      </c>
      <c r="C2552" t="s">
        <v>10</v>
      </c>
      <c r="D2552">
        <v>0</v>
      </c>
    </row>
    <row r="2553" spans="1:4" x14ac:dyDescent="0.2">
      <c r="A2553">
        <v>418503</v>
      </c>
      <c r="B2553" t="s">
        <v>4</v>
      </c>
      <c r="C2553" t="s">
        <v>10</v>
      </c>
      <c r="D2553">
        <v>0</v>
      </c>
    </row>
    <row r="2554" spans="1:4" x14ac:dyDescent="0.2">
      <c r="A2554">
        <v>418503</v>
      </c>
      <c r="B2554" t="s">
        <v>1</v>
      </c>
      <c r="C2554" t="s">
        <v>10</v>
      </c>
      <c r="D2554">
        <v>0</v>
      </c>
    </row>
    <row r="2555" spans="1:4" x14ac:dyDescent="0.2">
      <c r="A2555">
        <v>418503</v>
      </c>
      <c r="B2555" t="s">
        <v>2</v>
      </c>
      <c r="C2555" t="s">
        <v>10</v>
      </c>
      <c r="D2555">
        <v>3000000</v>
      </c>
    </row>
    <row r="2556" spans="1:4" x14ac:dyDescent="0.2">
      <c r="A2556">
        <v>418503</v>
      </c>
      <c r="B2556" t="s">
        <v>3</v>
      </c>
      <c r="C2556" t="s">
        <v>10</v>
      </c>
      <c r="D2556">
        <v>6500000</v>
      </c>
    </row>
    <row r="2557" spans="1:4" x14ac:dyDescent="0.2">
      <c r="A2557">
        <v>418503</v>
      </c>
      <c r="B2557" t="s">
        <v>5</v>
      </c>
      <c r="C2557" t="s">
        <v>10</v>
      </c>
      <c r="D2557">
        <v>8000000</v>
      </c>
    </row>
    <row r="2558" spans="1:4" x14ac:dyDescent="0.2">
      <c r="A2558">
        <v>418503</v>
      </c>
      <c r="B2558" t="s">
        <v>8</v>
      </c>
      <c r="C2558" t="s">
        <v>10</v>
      </c>
      <c r="D2558">
        <v>17500000</v>
      </c>
    </row>
    <row r="2559" spans="1:4" x14ac:dyDescent="0.2">
      <c r="A2559">
        <v>418503</v>
      </c>
      <c r="B2559" t="s">
        <v>6</v>
      </c>
      <c r="C2559" t="s">
        <v>11</v>
      </c>
      <c r="D2559">
        <v>0</v>
      </c>
    </row>
    <row r="2560" spans="1:4" x14ac:dyDescent="0.2">
      <c r="A2560">
        <v>418503</v>
      </c>
      <c r="B2560" t="s">
        <v>0</v>
      </c>
      <c r="C2560" t="s">
        <v>11</v>
      </c>
      <c r="D2560">
        <v>0</v>
      </c>
    </row>
    <row r="2561" spans="1:4" x14ac:dyDescent="0.2">
      <c r="A2561">
        <v>418503</v>
      </c>
      <c r="B2561" t="s">
        <v>7</v>
      </c>
      <c r="C2561" t="s">
        <v>11</v>
      </c>
      <c r="D2561">
        <v>0</v>
      </c>
    </row>
    <row r="2562" spans="1:4" x14ac:dyDescent="0.2">
      <c r="A2562">
        <v>418503</v>
      </c>
      <c r="B2562" t="s">
        <v>2</v>
      </c>
      <c r="C2562" t="s">
        <v>11</v>
      </c>
      <c r="D2562">
        <v>0</v>
      </c>
    </row>
    <row r="2563" spans="1:4" x14ac:dyDescent="0.2">
      <c r="A2563">
        <v>418503</v>
      </c>
      <c r="B2563" t="s">
        <v>4</v>
      </c>
      <c r="C2563" t="s">
        <v>11</v>
      </c>
      <c r="D2563">
        <v>0</v>
      </c>
    </row>
    <row r="2564" spans="1:4" x14ac:dyDescent="0.2">
      <c r="A2564">
        <v>418503</v>
      </c>
      <c r="B2564" t="s">
        <v>1</v>
      </c>
      <c r="C2564" t="s">
        <v>11</v>
      </c>
      <c r="D2564">
        <v>0</v>
      </c>
    </row>
    <row r="2565" spans="1:4" x14ac:dyDescent="0.2">
      <c r="A2565">
        <v>418503</v>
      </c>
      <c r="B2565" t="s">
        <v>3</v>
      </c>
      <c r="C2565" t="s">
        <v>11</v>
      </c>
      <c r="D2565">
        <v>0</v>
      </c>
    </row>
    <row r="2566" spans="1:4" x14ac:dyDescent="0.2">
      <c r="A2566">
        <v>418503</v>
      </c>
      <c r="B2566" t="s">
        <v>5</v>
      </c>
      <c r="C2566" t="s">
        <v>11</v>
      </c>
      <c r="D2566">
        <v>2000000</v>
      </c>
    </row>
    <row r="2567" spans="1:4" x14ac:dyDescent="0.2">
      <c r="A2567">
        <v>418503</v>
      </c>
      <c r="B2567" t="s">
        <v>8</v>
      </c>
      <c r="C2567" t="s">
        <v>11</v>
      </c>
      <c r="D2567">
        <v>2000000</v>
      </c>
    </row>
    <row r="2568" spans="1:4" x14ac:dyDescent="0.2">
      <c r="A2568">
        <v>418503</v>
      </c>
      <c r="B2568" t="s">
        <v>6</v>
      </c>
      <c r="C2568" t="s">
        <v>32</v>
      </c>
      <c r="D2568">
        <v>0</v>
      </c>
    </row>
    <row r="2569" spans="1:4" x14ac:dyDescent="0.2">
      <c r="A2569">
        <v>418503</v>
      </c>
      <c r="B2569" t="s">
        <v>0</v>
      </c>
      <c r="C2569" t="s">
        <v>32</v>
      </c>
      <c r="D2569">
        <v>0</v>
      </c>
    </row>
    <row r="2570" spans="1:4" x14ac:dyDescent="0.2">
      <c r="A2570">
        <v>418503</v>
      </c>
      <c r="B2570" t="s">
        <v>7</v>
      </c>
      <c r="C2570" t="s">
        <v>32</v>
      </c>
      <c r="D2570">
        <v>0</v>
      </c>
    </row>
    <row r="2571" spans="1:4" x14ac:dyDescent="0.2">
      <c r="A2571">
        <v>418503</v>
      </c>
      <c r="B2571" t="s">
        <v>2</v>
      </c>
      <c r="C2571" t="s">
        <v>32</v>
      </c>
      <c r="D2571">
        <v>0</v>
      </c>
    </row>
    <row r="2572" spans="1:4" x14ac:dyDescent="0.2">
      <c r="A2572">
        <v>418503</v>
      </c>
      <c r="B2572" t="s">
        <v>4</v>
      </c>
      <c r="C2572" t="s">
        <v>32</v>
      </c>
      <c r="D2572">
        <v>0</v>
      </c>
    </row>
    <row r="2573" spans="1:4" x14ac:dyDescent="0.2">
      <c r="A2573">
        <v>418503</v>
      </c>
      <c r="B2573" t="s">
        <v>5</v>
      </c>
      <c r="C2573" t="s">
        <v>32</v>
      </c>
      <c r="D2573">
        <v>0</v>
      </c>
    </row>
    <row r="2574" spans="1:4" x14ac:dyDescent="0.2">
      <c r="A2574">
        <v>418503</v>
      </c>
      <c r="B2574" t="s">
        <v>8</v>
      </c>
      <c r="C2574" t="s">
        <v>32</v>
      </c>
      <c r="D2574">
        <v>0</v>
      </c>
    </row>
    <row r="2575" spans="1:4" x14ac:dyDescent="0.2">
      <c r="A2575">
        <v>418503</v>
      </c>
      <c r="B2575" t="s">
        <v>1</v>
      </c>
      <c r="C2575" t="s">
        <v>32</v>
      </c>
      <c r="D2575">
        <v>0</v>
      </c>
    </row>
    <row r="2576" spans="1:4" x14ac:dyDescent="0.2">
      <c r="A2576">
        <v>418503</v>
      </c>
      <c r="B2576" t="s">
        <v>3</v>
      </c>
      <c r="C2576" t="s">
        <v>32</v>
      </c>
      <c r="D2576">
        <v>0</v>
      </c>
    </row>
    <row r="2578" spans="1:4" x14ac:dyDescent="0.2">
      <c r="A2578" s="6" t="s">
        <v>12</v>
      </c>
      <c r="B2578" s="6" t="s">
        <v>39</v>
      </c>
      <c r="C2578" s="6" t="s">
        <v>40</v>
      </c>
      <c r="D2578" s="6" t="s">
        <v>14</v>
      </c>
    </row>
    <row r="2579" spans="1:4" x14ac:dyDescent="0.2">
      <c r="A2579">
        <v>418504</v>
      </c>
      <c r="B2579" t="s">
        <v>6</v>
      </c>
      <c r="C2579" t="s">
        <v>9</v>
      </c>
      <c r="D2579">
        <v>0</v>
      </c>
    </row>
    <row r="2580" spans="1:4" x14ac:dyDescent="0.2">
      <c r="A2580">
        <v>418504</v>
      </c>
      <c r="B2580" t="s">
        <v>7</v>
      </c>
      <c r="C2580" t="s">
        <v>9</v>
      </c>
      <c r="D2580">
        <v>0</v>
      </c>
    </row>
    <row r="2581" spans="1:4" x14ac:dyDescent="0.2">
      <c r="A2581">
        <v>418504</v>
      </c>
      <c r="B2581" t="s">
        <v>4</v>
      </c>
      <c r="C2581" t="s">
        <v>9</v>
      </c>
      <c r="D2581">
        <v>0</v>
      </c>
    </row>
    <row r="2582" spans="1:4" x14ac:dyDescent="0.2">
      <c r="A2582">
        <v>418504</v>
      </c>
      <c r="B2582" t="s">
        <v>5</v>
      </c>
      <c r="C2582" t="s">
        <v>9</v>
      </c>
      <c r="D2582">
        <v>0</v>
      </c>
    </row>
    <row r="2583" spans="1:4" x14ac:dyDescent="0.2">
      <c r="A2583">
        <v>418504</v>
      </c>
      <c r="B2583" t="s">
        <v>1</v>
      </c>
      <c r="C2583" t="s">
        <v>9</v>
      </c>
      <c r="D2583">
        <v>0</v>
      </c>
    </row>
    <row r="2584" spans="1:4" x14ac:dyDescent="0.2">
      <c r="A2584">
        <v>418504</v>
      </c>
      <c r="B2584" t="s">
        <v>3</v>
      </c>
      <c r="C2584" t="s">
        <v>9</v>
      </c>
      <c r="D2584">
        <v>0</v>
      </c>
    </row>
    <row r="2585" spans="1:4" x14ac:dyDescent="0.2">
      <c r="A2585">
        <v>418504</v>
      </c>
      <c r="B2585" t="s">
        <v>0</v>
      </c>
      <c r="C2585" t="s">
        <v>9</v>
      </c>
      <c r="D2585">
        <v>1400000</v>
      </c>
    </row>
    <row r="2586" spans="1:4" x14ac:dyDescent="0.2">
      <c r="A2586">
        <v>418504</v>
      </c>
      <c r="B2586" t="s">
        <v>2</v>
      </c>
      <c r="C2586" t="s">
        <v>9</v>
      </c>
      <c r="D2586">
        <v>10000000</v>
      </c>
    </row>
    <row r="2587" spans="1:4" x14ac:dyDescent="0.2">
      <c r="A2587">
        <v>418504</v>
      </c>
      <c r="B2587" t="s">
        <v>8</v>
      </c>
      <c r="C2587" t="s">
        <v>9</v>
      </c>
      <c r="D2587">
        <v>11400000</v>
      </c>
    </row>
    <row r="2588" spans="1:4" x14ac:dyDescent="0.2">
      <c r="A2588">
        <v>418504</v>
      </c>
      <c r="B2588" t="s">
        <v>6</v>
      </c>
      <c r="C2588" t="s">
        <v>10</v>
      </c>
      <c r="D2588">
        <v>0</v>
      </c>
    </row>
    <row r="2589" spans="1:4" x14ac:dyDescent="0.2">
      <c r="A2589">
        <v>418504</v>
      </c>
      <c r="B2589" t="s">
        <v>0</v>
      </c>
      <c r="C2589" t="s">
        <v>10</v>
      </c>
      <c r="D2589">
        <v>0</v>
      </c>
    </row>
    <row r="2590" spans="1:4" x14ac:dyDescent="0.2">
      <c r="A2590">
        <v>418504</v>
      </c>
      <c r="B2590" t="s">
        <v>7</v>
      </c>
      <c r="C2590" t="s">
        <v>10</v>
      </c>
      <c r="D2590">
        <v>0</v>
      </c>
    </row>
    <row r="2591" spans="1:4" x14ac:dyDescent="0.2">
      <c r="A2591">
        <v>418504</v>
      </c>
      <c r="B2591" t="s">
        <v>4</v>
      </c>
      <c r="C2591" t="s">
        <v>10</v>
      </c>
      <c r="D2591">
        <v>0</v>
      </c>
    </row>
    <row r="2592" spans="1:4" x14ac:dyDescent="0.2">
      <c r="A2592">
        <v>418504</v>
      </c>
      <c r="B2592" t="s">
        <v>5</v>
      </c>
      <c r="C2592" t="s">
        <v>10</v>
      </c>
      <c r="D2592">
        <v>0</v>
      </c>
    </row>
    <row r="2593" spans="1:4" x14ac:dyDescent="0.2">
      <c r="A2593">
        <v>418504</v>
      </c>
      <c r="B2593" t="s">
        <v>1</v>
      </c>
      <c r="C2593" t="s">
        <v>10</v>
      </c>
      <c r="D2593">
        <v>0</v>
      </c>
    </row>
    <row r="2594" spans="1:4" x14ac:dyDescent="0.2">
      <c r="A2594">
        <v>418504</v>
      </c>
      <c r="B2594" t="s">
        <v>3</v>
      </c>
      <c r="C2594" t="s">
        <v>10</v>
      </c>
      <c r="D2594">
        <v>0</v>
      </c>
    </row>
    <row r="2595" spans="1:4" x14ac:dyDescent="0.2">
      <c r="A2595">
        <v>418504</v>
      </c>
      <c r="B2595" t="s">
        <v>2</v>
      </c>
      <c r="C2595" t="s">
        <v>10</v>
      </c>
      <c r="D2595">
        <v>52000000</v>
      </c>
    </row>
    <row r="2596" spans="1:4" x14ac:dyDescent="0.2">
      <c r="A2596">
        <v>418504</v>
      </c>
      <c r="B2596" t="s">
        <v>8</v>
      </c>
      <c r="C2596" t="s">
        <v>10</v>
      </c>
      <c r="D2596">
        <v>52000000</v>
      </c>
    </row>
    <row r="2597" spans="1:4" x14ac:dyDescent="0.2">
      <c r="A2597">
        <v>418504</v>
      </c>
      <c r="B2597" t="s">
        <v>6</v>
      </c>
      <c r="C2597" t="s">
        <v>11</v>
      </c>
      <c r="D2597">
        <v>0</v>
      </c>
    </row>
    <row r="2598" spans="1:4" x14ac:dyDescent="0.2">
      <c r="A2598">
        <v>418504</v>
      </c>
      <c r="B2598" t="s">
        <v>0</v>
      </c>
      <c r="C2598" t="s">
        <v>11</v>
      </c>
      <c r="D2598">
        <v>0</v>
      </c>
    </row>
    <row r="2599" spans="1:4" x14ac:dyDescent="0.2">
      <c r="A2599">
        <v>418504</v>
      </c>
      <c r="B2599" t="s">
        <v>4</v>
      </c>
      <c r="C2599" t="s">
        <v>11</v>
      </c>
      <c r="D2599">
        <v>0</v>
      </c>
    </row>
    <row r="2600" spans="1:4" x14ac:dyDescent="0.2">
      <c r="A2600">
        <v>418504</v>
      </c>
      <c r="B2600" t="s">
        <v>1</v>
      </c>
      <c r="C2600" t="s">
        <v>11</v>
      </c>
      <c r="D2600">
        <v>0</v>
      </c>
    </row>
    <row r="2601" spans="1:4" x14ac:dyDescent="0.2">
      <c r="A2601">
        <v>418504</v>
      </c>
      <c r="B2601" t="s">
        <v>5</v>
      </c>
      <c r="C2601" t="s">
        <v>11</v>
      </c>
      <c r="D2601">
        <v>275000</v>
      </c>
    </row>
    <row r="2602" spans="1:4" x14ac:dyDescent="0.2">
      <c r="A2602">
        <v>418504</v>
      </c>
      <c r="B2602" t="s">
        <v>7</v>
      </c>
      <c r="C2602" t="s">
        <v>11</v>
      </c>
      <c r="D2602">
        <v>600000</v>
      </c>
    </row>
    <row r="2603" spans="1:4" x14ac:dyDescent="0.2">
      <c r="A2603">
        <v>418504</v>
      </c>
      <c r="B2603" t="s">
        <v>3</v>
      </c>
      <c r="C2603" t="s">
        <v>11</v>
      </c>
      <c r="D2603">
        <v>14220000</v>
      </c>
    </row>
    <row r="2604" spans="1:4" x14ac:dyDescent="0.2">
      <c r="A2604">
        <v>418504</v>
      </c>
      <c r="B2604" t="s">
        <v>2</v>
      </c>
      <c r="C2604" t="s">
        <v>11</v>
      </c>
      <c r="D2604">
        <v>37000000</v>
      </c>
    </row>
    <row r="2605" spans="1:4" x14ac:dyDescent="0.2">
      <c r="A2605">
        <v>418504</v>
      </c>
      <c r="B2605" t="s">
        <v>8</v>
      </c>
      <c r="C2605" t="s">
        <v>11</v>
      </c>
      <c r="D2605">
        <v>52095000</v>
      </c>
    </row>
    <row r="2606" spans="1:4" x14ac:dyDescent="0.2">
      <c r="A2606">
        <v>418504</v>
      </c>
      <c r="B2606" t="s">
        <v>6</v>
      </c>
      <c r="C2606" t="s">
        <v>32</v>
      </c>
      <c r="D2606">
        <v>0</v>
      </c>
    </row>
    <row r="2607" spans="1:4" x14ac:dyDescent="0.2">
      <c r="A2607">
        <v>418504</v>
      </c>
      <c r="B2607" t="s">
        <v>0</v>
      </c>
      <c r="C2607" t="s">
        <v>32</v>
      </c>
      <c r="D2607">
        <v>0</v>
      </c>
    </row>
    <row r="2608" spans="1:4" x14ac:dyDescent="0.2">
      <c r="A2608">
        <v>418504</v>
      </c>
      <c r="B2608" t="s">
        <v>7</v>
      </c>
      <c r="C2608" t="s">
        <v>32</v>
      </c>
      <c r="D2608">
        <v>0</v>
      </c>
    </row>
    <row r="2609" spans="1:4" x14ac:dyDescent="0.2">
      <c r="A2609">
        <v>418504</v>
      </c>
      <c r="B2609" t="s">
        <v>2</v>
      </c>
      <c r="C2609" t="s">
        <v>32</v>
      </c>
      <c r="D2609">
        <v>0</v>
      </c>
    </row>
    <row r="2610" spans="1:4" x14ac:dyDescent="0.2">
      <c r="A2610">
        <v>418504</v>
      </c>
      <c r="B2610" t="s">
        <v>4</v>
      </c>
      <c r="C2610" t="s">
        <v>32</v>
      </c>
      <c r="D2610">
        <v>0</v>
      </c>
    </row>
    <row r="2611" spans="1:4" x14ac:dyDescent="0.2">
      <c r="A2611">
        <v>418504</v>
      </c>
      <c r="B2611" t="s">
        <v>5</v>
      </c>
      <c r="C2611" t="s">
        <v>32</v>
      </c>
      <c r="D2611">
        <v>0</v>
      </c>
    </row>
    <row r="2612" spans="1:4" x14ac:dyDescent="0.2">
      <c r="A2612">
        <v>418504</v>
      </c>
      <c r="B2612" t="s">
        <v>8</v>
      </c>
      <c r="C2612" t="s">
        <v>32</v>
      </c>
      <c r="D2612">
        <v>0</v>
      </c>
    </row>
    <row r="2613" spans="1:4" x14ac:dyDescent="0.2">
      <c r="A2613">
        <v>418504</v>
      </c>
      <c r="B2613" t="s">
        <v>1</v>
      </c>
      <c r="C2613" t="s">
        <v>32</v>
      </c>
      <c r="D2613">
        <v>0</v>
      </c>
    </row>
    <row r="2614" spans="1:4" x14ac:dyDescent="0.2">
      <c r="A2614">
        <v>418504</v>
      </c>
      <c r="B2614" t="s">
        <v>3</v>
      </c>
      <c r="C2614" t="s">
        <v>32</v>
      </c>
      <c r="D2614">
        <v>0</v>
      </c>
    </row>
    <row r="2616" spans="1:4" x14ac:dyDescent="0.2">
      <c r="A2616" s="6" t="s">
        <v>12</v>
      </c>
      <c r="B2616" s="6" t="s">
        <v>39</v>
      </c>
      <c r="C2616" s="6" t="s">
        <v>40</v>
      </c>
      <c r="D2616" s="6" t="s">
        <v>14</v>
      </c>
    </row>
    <row r="2617" spans="1:4" x14ac:dyDescent="0.2">
      <c r="A2617">
        <v>418505</v>
      </c>
      <c r="B2617" t="s">
        <v>6</v>
      </c>
      <c r="C2617" t="s">
        <v>9</v>
      </c>
      <c r="D2617">
        <v>142000</v>
      </c>
    </row>
    <row r="2618" spans="1:4" x14ac:dyDescent="0.2">
      <c r="A2618">
        <v>418505</v>
      </c>
      <c r="B2618" t="s">
        <v>7</v>
      </c>
      <c r="C2618" t="s">
        <v>9</v>
      </c>
      <c r="D2618">
        <v>338000</v>
      </c>
    </row>
    <row r="2619" spans="1:4" x14ac:dyDescent="0.2">
      <c r="A2619">
        <v>418505</v>
      </c>
      <c r="B2619" t="s">
        <v>5</v>
      </c>
      <c r="C2619" t="s">
        <v>9</v>
      </c>
      <c r="D2619">
        <v>356000</v>
      </c>
    </row>
    <row r="2620" spans="1:4" x14ac:dyDescent="0.2">
      <c r="A2620">
        <v>418505</v>
      </c>
      <c r="B2620" t="s">
        <v>0</v>
      </c>
      <c r="C2620" t="s">
        <v>9</v>
      </c>
      <c r="D2620">
        <v>813000</v>
      </c>
    </row>
    <row r="2621" spans="1:4" x14ac:dyDescent="0.2">
      <c r="A2621">
        <v>418505</v>
      </c>
      <c r="B2621" t="s">
        <v>3</v>
      </c>
      <c r="C2621" t="s">
        <v>9</v>
      </c>
      <c r="D2621">
        <v>1352000</v>
      </c>
    </row>
    <row r="2622" spans="1:4" x14ac:dyDescent="0.2">
      <c r="A2622">
        <v>418505</v>
      </c>
      <c r="B2622" t="s">
        <v>1</v>
      </c>
      <c r="C2622" t="s">
        <v>9</v>
      </c>
      <c r="D2622">
        <v>1505000</v>
      </c>
    </row>
    <row r="2623" spans="1:4" x14ac:dyDescent="0.2">
      <c r="A2623">
        <v>418505</v>
      </c>
      <c r="B2623" t="s">
        <v>4</v>
      </c>
      <c r="C2623" t="s">
        <v>9</v>
      </c>
      <c r="D2623">
        <v>1735000</v>
      </c>
    </row>
    <row r="2624" spans="1:4" x14ac:dyDescent="0.2">
      <c r="A2624">
        <v>418505</v>
      </c>
      <c r="B2624" t="s">
        <v>2</v>
      </c>
      <c r="C2624" t="s">
        <v>9</v>
      </c>
      <c r="D2624">
        <v>1876000</v>
      </c>
    </row>
    <row r="2625" spans="1:4" x14ac:dyDescent="0.2">
      <c r="A2625">
        <v>418505</v>
      </c>
      <c r="B2625" t="s">
        <v>8</v>
      </c>
      <c r="C2625" t="s">
        <v>9</v>
      </c>
      <c r="D2625">
        <v>8117000</v>
      </c>
    </row>
    <row r="2626" spans="1:4" x14ac:dyDescent="0.2">
      <c r="A2626">
        <v>418505</v>
      </c>
      <c r="B2626" t="s">
        <v>6</v>
      </c>
      <c r="C2626" t="s">
        <v>10</v>
      </c>
      <c r="D2626">
        <v>295000</v>
      </c>
    </row>
    <row r="2627" spans="1:4" x14ac:dyDescent="0.2">
      <c r="A2627">
        <v>418505</v>
      </c>
      <c r="B2627" t="s">
        <v>3</v>
      </c>
      <c r="C2627" t="s">
        <v>10</v>
      </c>
      <c r="D2627">
        <v>764000</v>
      </c>
    </row>
    <row r="2628" spans="1:4" x14ac:dyDescent="0.2">
      <c r="A2628">
        <v>418505</v>
      </c>
      <c r="B2628" t="s">
        <v>1</v>
      </c>
      <c r="C2628" t="s">
        <v>10</v>
      </c>
      <c r="D2628">
        <v>863000</v>
      </c>
    </row>
    <row r="2629" spans="1:4" x14ac:dyDescent="0.2">
      <c r="A2629">
        <v>418505</v>
      </c>
      <c r="B2629" t="s">
        <v>2</v>
      </c>
      <c r="C2629" t="s">
        <v>10</v>
      </c>
      <c r="D2629">
        <v>900000</v>
      </c>
    </row>
    <row r="2630" spans="1:4" x14ac:dyDescent="0.2">
      <c r="A2630">
        <v>418505</v>
      </c>
      <c r="B2630" t="s">
        <v>5</v>
      </c>
      <c r="C2630" t="s">
        <v>10</v>
      </c>
      <c r="D2630">
        <v>1003000</v>
      </c>
    </row>
    <row r="2631" spans="1:4" x14ac:dyDescent="0.2">
      <c r="A2631">
        <v>418505</v>
      </c>
      <c r="B2631" t="s">
        <v>7</v>
      </c>
      <c r="C2631" t="s">
        <v>10</v>
      </c>
      <c r="D2631">
        <v>1063000</v>
      </c>
    </row>
    <row r="2632" spans="1:4" x14ac:dyDescent="0.2">
      <c r="A2632">
        <v>418505</v>
      </c>
      <c r="B2632" t="s">
        <v>4</v>
      </c>
      <c r="C2632" t="s">
        <v>10</v>
      </c>
      <c r="D2632">
        <v>1689000</v>
      </c>
    </row>
    <row r="2633" spans="1:4" x14ac:dyDescent="0.2">
      <c r="A2633">
        <v>418505</v>
      </c>
      <c r="B2633" t="s">
        <v>0</v>
      </c>
      <c r="C2633" t="s">
        <v>10</v>
      </c>
      <c r="D2633">
        <v>2438000</v>
      </c>
    </row>
    <row r="2634" spans="1:4" x14ac:dyDescent="0.2">
      <c r="A2634">
        <v>418505</v>
      </c>
      <c r="B2634" t="s">
        <v>8</v>
      </c>
      <c r="C2634" t="s">
        <v>10</v>
      </c>
      <c r="D2634">
        <v>9015000</v>
      </c>
    </row>
    <row r="2635" spans="1:4" x14ac:dyDescent="0.2">
      <c r="A2635">
        <v>418505</v>
      </c>
      <c r="B2635" t="s">
        <v>6</v>
      </c>
      <c r="C2635" t="s">
        <v>11</v>
      </c>
      <c r="D2635">
        <v>0</v>
      </c>
    </row>
    <row r="2636" spans="1:4" x14ac:dyDescent="0.2">
      <c r="A2636">
        <v>418505</v>
      </c>
      <c r="B2636" t="s">
        <v>0</v>
      </c>
      <c r="C2636" t="s">
        <v>11</v>
      </c>
      <c r="D2636">
        <v>0</v>
      </c>
    </row>
    <row r="2637" spans="1:4" x14ac:dyDescent="0.2">
      <c r="A2637">
        <v>418505</v>
      </c>
      <c r="B2637" t="s">
        <v>1</v>
      </c>
      <c r="C2637" t="s">
        <v>11</v>
      </c>
      <c r="D2637">
        <v>0</v>
      </c>
    </row>
    <row r="2638" spans="1:4" x14ac:dyDescent="0.2">
      <c r="A2638">
        <v>418505</v>
      </c>
      <c r="B2638" t="s">
        <v>4</v>
      </c>
      <c r="C2638" t="s">
        <v>11</v>
      </c>
      <c r="D2638">
        <v>137000</v>
      </c>
    </row>
    <row r="2639" spans="1:4" x14ac:dyDescent="0.2">
      <c r="A2639">
        <v>418505</v>
      </c>
      <c r="B2639" t="s">
        <v>7</v>
      </c>
      <c r="C2639" t="s">
        <v>11</v>
      </c>
      <c r="D2639">
        <v>150000</v>
      </c>
    </row>
    <row r="2640" spans="1:4" x14ac:dyDescent="0.2">
      <c r="A2640">
        <v>418505</v>
      </c>
      <c r="B2640" t="s">
        <v>5</v>
      </c>
      <c r="C2640" t="s">
        <v>11</v>
      </c>
      <c r="D2640">
        <v>157000</v>
      </c>
    </row>
    <row r="2641" spans="1:4" x14ac:dyDescent="0.2">
      <c r="A2641">
        <v>418505</v>
      </c>
      <c r="B2641" t="s">
        <v>2</v>
      </c>
      <c r="C2641" t="s">
        <v>11</v>
      </c>
      <c r="D2641">
        <v>208000</v>
      </c>
    </row>
    <row r="2642" spans="1:4" x14ac:dyDescent="0.2">
      <c r="A2642">
        <v>418505</v>
      </c>
      <c r="B2642" t="s">
        <v>3</v>
      </c>
      <c r="C2642" t="s">
        <v>11</v>
      </c>
      <c r="D2642">
        <v>1225000</v>
      </c>
    </row>
    <row r="2643" spans="1:4" x14ac:dyDescent="0.2">
      <c r="A2643">
        <v>418505</v>
      </c>
      <c r="B2643" t="s">
        <v>8</v>
      </c>
      <c r="C2643" t="s">
        <v>11</v>
      </c>
      <c r="D2643">
        <v>1877000</v>
      </c>
    </row>
    <row r="2644" spans="1:4" x14ac:dyDescent="0.2">
      <c r="A2644">
        <v>418505</v>
      </c>
      <c r="B2644" t="s">
        <v>6</v>
      </c>
      <c r="C2644" t="s">
        <v>32</v>
      </c>
      <c r="D2644">
        <v>0</v>
      </c>
    </row>
    <row r="2645" spans="1:4" x14ac:dyDescent="0.2">
      <c r="A2645">
        <v>418505</v>
      </c>
      <c r="B2645" t="s">
        <v>0</v>
      </c>
      <c r="C2645" t="s">
        <v>32</v>
      </c>
      <c r="D2645">
        <v>0</v>
      </c>
    </row>
    <row r="2646" spans="1:4" x14ac:dyDescent="0.2">
      <c r="A2646">
        <v>418505</v>
      </c>
      <c r="B2646" t="s">
        <v>7</v>
      </c>
      <c r="C2646" t="s">
        <v>32</v>
      </c>
      <c r="D2646">
        <v>0</v>
      </c>
    </row>
    <row r="2647" spans="1:4" x14ac:dyDescent="0.2">
      <c r="A2647">
        <v>418505</v>
      </c>
      <c r="B2647" t="s">
        <v>2</v>
      </c>
      <c r="C2647" t="s">
        <v>32</v>
      </c>
      <c r="D2647">
        <v>0</v>
      </c>
    </row>
    <row r="2648" spans="1:4" x14ac:dyDescent="0.2">
      <c r="A2648">
        <v>418505</v>
      </c>
      <c r="B2648" t="s">
        <v>4</v>
      </c>
      <c r="C2648" t="s">
        <v>32</v>
      </c>
      <c r="D2648">
        <v>0</v>
      </c>
    </row>
    <row r="2649" spans="1:4" x14ac:dyDescent="0.2">
      <c r="A2649">
        <v>418505</v>
      </c>
      <c r="B2649" t="s">
        <v>5</v>
      </c>
      <c r="C2649" t="s">
        <v>32</v>
      </c>
      <c r="D2649">
        <v>0</v>
      </c>
    </row>
    <row r="2650" spans="1:4" x14ac:dyDescent="0.2">
      <c r="A2650">
        <v>418505</v>
      </c>
      <c r="B2650" t="s">
        <v>8</v>
      </c>
      <c r="C2650" t="s">
        <v>32</v>
      </c>
      <c r="D2650">
        <v>0</v>
      </c>
    </row>
    <row r="2651" spans="1:4" x14ac:dyDescent="0.2">
      <c r="A2651">
        <v>418505</v>
      </c>
      <c r="B2651" t="s">
        <v>1</v>
      </c>
      <c r="C2651" t="s">
        <v>32</v>
      </c>
      <c r="D2651">
        <v>0</v>
      </c>
    </row>
    <row r="2652" spans="1:4" x14ac:dyDescent="0.2">
      <c r="A2652">
        <v>418505</v>
      </c>
      <c r="B2652" t="s">
        <v>3</v>
      </c>
      <c r="C2652" t="s">
        <v>32</v>
      </c>
      <c r="D2652">
        <v>0</v>
      </c>
    </row>
    <row r="2654" spans="1:4" x14ac:dyDescent="0.2">
      <c r="A2654" s="6" t="s">
        <v>12</v>
      </c>
      <c r="B2654" s="6" t="s">
        <v>39</v>
      </c>
      <c r="C2654" s="6" t="s">
        <v>40</v>
      </c>
      <c r="D2654" s="6" t="s">
        <v>14</v>
      </c>
    </row>
    <row r="2655" spans="1:4" x14ac:dyDescent="0.2">
      <c r="A2655">
        <v>418506</v>
      </c>
      <c r="B2655" t="s">
        <v>6</v>
      </c>
      <c r="C2655" t="s">
        <v>9</v>
      </c>
      <c r="D2655">
        <v>0</v>
      </c>
    </row>
    <row r="2656" spans="1:4" x14ac:dyDescent="0.2">
      <c r="A2656">
        <v>418506</v>
      </c>
      <c r="B2656" t="s">
        <v>0</v>
      </c>
      <c r="C2656" t="s">
        <v>9</v>
      </c>
      <c r="D2656">
        <v>0</v>
      </c>
    </row>
    <row r="2657" spans="1:4" x14ac:dyDescent="0.2">
      <c r="A2657">
        <v>418506</v>
      </c>
      <c r="B2657" t="s">
        <v>7</v>
      </c>
      <c r="C2657" t="s">
        <v>9</v>
      </c>
      <c r="D2657">
        <v>0</v>
      </c>
    </row>
    <row r="2658" spans="1:4" x14ac:dyDescent="0.2">
      <c r="A2658">
        <v>418506</v>
      </c>
      <c r="B2658" t="s">
        <v>2</v>
      </c>
      <c r="C2658" t="s">
        <v>9</v>
      </c>
      <c r="D2658">
        <v>0</v>
      </c>
    </row>
    <row r="2659" spans="1:4" x14ac:dyDescent="0.2">
      <c r="A2659">
        <v>418506</v>
      </c>
      <c r="B2659" t="s">
        <v>4</v>
      </c>
      <c r="C2659" t="s">
        <v>9</v>
      </c>
      <c r="D2659">
        <v>0</v>
      </c>
    </row>
    <row r="2660" spans="1:4" x14ac:dyDescent="0.2">
      <c r="A2660">
        <v>418506</v>
      </c>
      <c r="B2660" t="s">
        <v>5</v>
      </c>
      <c r="C2660" t="s">
        <v>9</v>
      </c>
      <c r="D2660">
        <v>0</v>
      </c>
    </row>
    <row r="2661" spans="1:4" x14ac:dyDescent="0.2">
      <c r="A2661">
        <v>418506</v>
      </c>
      <c r="B2661" t="s">
        <v>8</v>
      </c>
      <c r="C2661" t="s">
        <v>9</v>
      </c>
      <c r="D2661">
        <v>0</v>
      </c>
    </row>
    <row r="2662" spans="1:4" x14ac:dyDescent="0.2">
      <c r="A2662">
        <v>418506</v>
      </c>
      <c r="B2662" t="s">
        <v>1</v>
      </c>
      <c r="C2662" t="s">
        <v>9</v>
      </c>
      <c r="D2662">
        <v>0</v>
      </c>
    </row>
    <row r="2663" spans="1:4" x14ac:dyDescent="0.2">
      <c r="A2663">
        <v>418506</v>
      </c>
      <c r="B2663" t="s">
        <v>3</v>
      </c>
      <c r="C2663" t="s">
        <v>9</v>
      </c>
      <c r="D2663">
        <v>0</v>
      </c>
    </row>
    <row r="2664" spans="1:4" x14ac:dyDescent="0.2">
      <c r="A2664">
        <v>418506</v>
      </c>
      <c r="B2664" t="s">
        <v>6</v>
      </c>
      <c r="C2664" t="s">
        <v>10</v>
      </c>
      <c r="D2664">
        <v>0</v>
      </c>
    </row>
    <row r="2665" spans="1:4" x14ac:dyDescent="0.2">
      <c r="A2665">
        <v>418506</v>
      </c>
      <c r="B2665" t="s">
        <v>0</v>
      </c>
      <c r="C2665" t="s">
        <v>10</v>
      </c>
      <c r="D2665">
        <v>0</v>
      </c>
    </row>
    <row r="2666" spans="1:4" x14ac:dyDescent="0.2">
      <c r="A2666">
        <v>418506</v>
      </c>
      <c r="B2666" t="s">
        <v>7</v>
      </c>
      <c r="C2666" t="s">
        <v>10</v>
      </c>
      <c r="D2666">
        <v>0</v>
      </c>
    </row>
    <row r="2667" spans="1:4" x14ac:dyDescent="0.2">
      <c r="A2667">
        <v>418506</v>
      </c>
      <c r="B2667" t="s">
        <v>2</v>
      </c>
      <c r="C2667" t="s">
        <v>10</v>
      </c>
      <c r="D2667">
        <v>0</v>
      </c>
    </row>
    <row r="2668" spans="1:4" x14ac:dyDescent="0.2">
      <c r="A2668">
        <v>418506</v>
      </c>
      <c r="B2668" t="s">
        <v>5</v>
      </c>
      <c r="C2668" t="s">
        <v>10</v>
      </c>
      <c r="D2668">
        <v>0</v>
      </c>
    </row>
    <row r="2669" spans="1:4" x14ac:dyDescent="0.2">
      <c r="A2669">
        <v>418506</v>
      </c>
      <c r="B2669" t="s">
        <v>1</v>
      </c>
      <c r="C2669" t="s">
        <v>10</v>
      </c>
      <c r="D2669">
        <v>0</v>
      </c>
    </row>
    <row r="2670" spans="1:4" x14ac:dyDescent="0.2">
      <c r="A2670">
        <v>418506</v>
      </c>
      <c r="B2670" t="s">
        <v>3</v>
      </c>
      <c r="C2670" t="s">
        <v>10</v>
      </c>
      <c r="D2670">
        <v>0</v>
      </c>
    </row>
    <row r="2671" spans="1:4" x14ac:dyDescent="0.2">
      <c r="A2671">
        <v>418506</v>
      </c>
      <c r="B2671" t="s">
        <v>4</v>
      </c>
      <c r="C2671" t="s">
        <v>10</v>
      </c>
      <c r="D2671">
        <v>30000000</v>
      </c>
    </row>
    <row r="2672" spans="1:4" x14ac:dyDescent="0.2">
      <c r="A2672">
        <v>418506</v>
      </c>
      <c r="B2672" t="s">
        <v>8</v>
      </c>
      <c r="C2672" t="s">
        <v>10</v>
      </c>
      <c r="D2672">
        <v>30000000</v>
      </c>
    </row>
    <row r="2673" spans="1:4" x14ac:dyDescent="0.2">
      <c r="A2673">
        <v>418506</v>
      </c>
      <c r="B2673" t="s">
        <v>6</v>
      </c>
      <c r="C2673" t="s">
        <v>11</v>
      </c>
      <c r="D2673">
        <v>0</v>
      </c>
    </row>
    <row r="2674" spans="1:4" x14ac:dyDescent="0.2">
      <c r="A2674">
        <v>418506</v>
      </c>
      <c r="B2674" t="s">
        <v>0</v>
      </c>
      <c r="C2674" t="s">
        <v>11</v>
      </c>
      <c r="D2674">
        <v>0</v>
      </c>
    </row>
    <row r="2675" spans="1:4" x14ac:dyDescent="0.2">
      <c r="A2675">
        <v>418506</v>
      </c>
      <c r="B2675" t="s">
        <v>7</v>
      </c>
      <c r="C2675" t="s">
        <v>11</v>
      </c>
      <c r="D2675">
        <v>0</v>
      </c>
    </row>
    <row r="2676" spans="1:4" x14ac:dyDescent="0.2">
      <c r="A2676">
        <v>418506</v>
      </c>
      <c r="B2676" t="s">
        <v>2</v>
      </c>
      <c r="C2676" t="s">
        <v>11</v>
      </c>
      <c r="D2676">
        <v>0</v>
      </c>
    </row>
    <row r="2677" spans="1:4" x14ac:dyDescent="0.2">
      <c r="A2677">
        <v>418506</v>
      </c>
      <c r="B2677" t="s">
        <v>4</v>
      </c>
      <c r="C2677" t="s">
        <v>11</v>
      </c>
      <c r="D2677">
        <v>0</v>
      </c>
    </row>
    <row r="2678" spans="1:4" x14ac:dyDescent="0.2">
      <c r="A2678">
        <v>418506</v>
      </c>
      <c r="B2678" t="s">
        <v>5</v>
      </c>
      <c r="C2678" t="s">
        <v>11</v>
      </c>
      <c r="D2678">
        <v>0</v>
      </c>
    </row>
    <row r="2679" spans="1:4" x14ac:dyDescent="0.2">
      <c r="A2679">
        <v>418506</v>
      </c>
      <c r="B2679" t="s">
        <v>8</v>
      </c>
      <c r="C2679" t="s">
        <v>11</v>
      </c>
      <c r="D2679">
        <v>0</v>
      </c>
    </row>
    <row r="2680" spans="1:4" x14ac:dyDescent="0.2">
      <c r="A2680">
        <v>418506</v>
      </c>
      <c r="B2680" t="s">
        <v>1</v>
      </c>
      <c r="C2680" t="s">
        <v>11</v>
      </c>
      <c r="D2680">
        <v>0</v>
      </c>
    </row>
    <row r="2681" spans="1:4" x14ac:dyDescent="0.2">
      <c r="A2681">
        <v>418506</v>
      </c>
      <c r="B2681" t="s">
        <v>3</v>
      </c>
      <c r="C2681" t="s">
        <v>11</v>
      </c>
      <c r="D2681">
        <v>0</v>
      </c>
    </row>
    <row r="2682" spans="1:4" x14ac:dyDescent="0.2">
      <c r="A2682">
        <v>418506</v>
      </c>
      <c r="B2682" t="s">
        <v>6</v>
      </c>
      <c r="C2682" t="s">
        <v>32</v>
      </c>
      <c r="D2682">
        <v>0</v>
      </c>
    </row>
    <row r="2683" spans="1:4" x14ac:dyDescent="0.2">
      <c r="A2683">
        <v>418506</v>
      </c>
      <c r="B2683" t="s">
        <v>0</v>
      </c>
      <c r="C2683" t="s">
        <v>32</v>
      </c>
      <c r="D2683">
        <v>0</v>
      </c>
    </row>
    <row r="2684" spans="1:4" x14ac:dyDescent="0.2">
      <c r="A2684">
        <v>418506</v>
      </c>
      <c r="B2684" t="s">
        <v>7</v>
      </c>
      <c r="C2684" t="s">
        <v>32</v>
      </c>
      <c r="D2684">
        <v>0</v>
      </c>
    </row>
    <row r="2685" spans="1:4" x14ac:dyDescent="0.2">
      <c r="A2685">
        <v>418506</v>
      </c>
      <c r="B2685" t="s">
        <v>2</v>
      </c>
      <c r="C2685" t="s">
        <v>32</v>
      </c>
      <c r="D2685">
        <v>0</v>
      </c>
    </row>
    <row r="2686" spans="1:4" x14ac:dyDescent="0.2">
      <c r="A2686">
        <v>418506</v>
      </c>
      <c r="B2686" t="s">
        <v>4</v>
      </c>
      <c r="C2686" t="s">
        <v>32</v>
      </c>
      <c r="D2686">
        <v>0</v>
      </c>
    </row>
    <row r="2687" spans="1:4" x14ac:dyDescent="0.2">
      <c r="A2687">
        <v>418506</v>
      </c>
      <c r="B2687" t="s">
        <v>5</v>
      </c>
      <c r="C2687" t="s">
        <v>32</v>
      </c>
      <c r="D2687">
        <v>0</v>
      </c>
    </row>
    <row r="2688" spans="1:4" x14ac:dyDescent="0.2">
      <c r="A2688">
        <v>418506</v>
      </c>
      <c r="B2688" t="s">
        <v>8</v>
      </c>
      <c r="C2688" t="s">
        <v>32</v>
      </c>
      <c r="D2688">
        <v>0</v>
      </c>
    </row>
    <row r="2689" spans="1:4" x14ac:dyDescent="0.2">
      <c r="A2689">
        <v>418506</v>
      </c>
      <c r="B2689" t="s">
        <v>1</v>
      </c>
      <c r="C2689" t="s">
        <v>32</v>
      </c>
      <c r="D2689">
        <v>0</v>
      </c>
    </row>
    <row r="2690" spans="1:4" x14ac:dyDescent="0.2">
      <c r="A2690">
        <v>418506</v>
      </c>
      <c r="B2690" t="s">
        <v>3</v>
      </c>
      <c r="C2690" t="s">
        <v>32</v>
      </c>
      <c r="D2690">
        <v>0</v>
      </c>
    </row>
    <row r="2692" spans="1:4" x14ac:dyDescent="0.2">
      <c r="A2692" s="6" t="s">
        <v>12</v>
      </c>
      <c r="B2692" s="6" t="s">
        <v>39</v>
      </c>
      <c r="C2692" s="6" t="s">
        <v>40</v>
      </c>
      <c r="D2692" s="6" t="s">
        <v>14</v>
      </c>
    </row>
    <row r="2693" spans="1:4" x14ac:dyDescent="0.2">
      <c r="A2693">
        <v>418507</v>
      </c>
      <c r="B2693" t="s">
        <v>6</v>
      </c>
      <c r="C2693" t="s">
        <v>9</v>
      </c>
      <c r="D2693">
        <v>0</v>
      </c>
    </row>
    <row r="2694" spans="1:4" x14ac:dyDescent="0.2">
      <c r="A2694">
        <v>418507</v>
      </c>
      <c r="B2694" t="s">
        <v>0</v>
      </c>
      <c r="C2694" t="s">
        <v>9</v>
      </c>
      <c r="D2694">
        <v>0</v>
      </c>
    </row>
    <row r="2695" spans="1:4" x14ac:dyDescent="0.2">
      <c r="A2695">
        <v>418507</v>
      </c>
      <c r="B2695" t="s">
        <v>7</v>
      </c>
      <c r="C2695" t="s">
        <v>9</v>
      </c>
      <c r="D2695">
        <v>0</v>
      </c>
    </row>
    <row r="2696" spans="1:4" x14ac:dyDescent="0.2">
      <c r="A2696">
        <v>418507</v>
      </c>
      <c r="B2696" t="s">
        <v>2</v>
      </c>
      <c r="C2696" t="s">
        <v>9</v>
      </c>
      <c r="D2696">
        <v>0</v>
      </c>
    </row>
    <row r="2697" spans="1:4" x14ac:dyDescent="0.2">
      <c r="A2697">
        <v>418507</v>
      </c>
      <c r="B2697" t="s">
        <v>4</v>
      </c>
      <c r="C2697" t="s">
        <v>9</v>
      </c>
      <c r="D2697">
        <v>0</v>
      </c>
    </row>
    <row r="2698" spans="1:4" x14ac:dyDescent="0.2">
      <c r="A2698">
        <v>418507</v>
      </c>
      <c r="B2698" t="s">
        <v>5</v>
      </c>
      <c r="C2698" t="s">
        <v>9</v>
      </c>
      <c r="D2698">
        <v>0</v>
      </c>
    </row>
    <row r="2699" spans="1:4" x14ac:dyDescent="0.2">
      <c r="A2699">
        <v>418507</v>
      </c>
      <c r="B2699" t="s">
        <v>8</v>
      </c>
      <c r="C2699" t="s">
        <v>9</v>
      </c>
      <c r="D2699">
        <v>0</v>
      </c>
    </row>
    <row r="2700" spans="1:4" x14ac:dyDescent="0.2">
      <c r="A2700">
        <v>418507</v>
      </c>
      <c r="B2700" t="s">
        <v>1</v>
      </c>
      <c r="C2700" t="s">
        <v>9</v>
      </c>
      <c r="D2700">
        <v>0</v>
      </c>
    </row>
    <row r="2701" spans="1:4" x14ac:dyDescent="0.2">
      <c r="A2701">
        <v>418507</v>
      </c>
      <c r="B2701" t="s">
        <v>3</v>
      </c>
      <c r="C2701" t="s">
        <v>9</v>
      </c>
      <c r="D2701">
        <v>0</v>
      </c>
    </row>
    <row r="2702" spans="1:4" x14ac:dyDescent="0.2">
      <c r="A2702">
        <v>418507</v>
      </c>
      <c r="B2702" t="s">
        <v>6</v>
      </c>
      <c r="C2702" t="s">
        <v>10</v>
      </c>
      <c r="D2702">
        <v>0</v>
      </c>
    </row>
    <row r="2703" spans="1:4" x14ac:dyDescent="0.2">
      <c r="A2703">
        <v>418507</v>
      </c>
      <c r="B2703" t="s">
        <v>7</v>
      </c>
      <c r="C2703" t="s">
        <v>10</v>
      </c>
      <c r="D2703">
        <v>0</v>
      </c>
    </row>
    <row r="2704" spans="1:4" x14ac:dyDescent="0.2">
      <c r="A2704">
        <v>418507</v>
      </c>
      <c r="B2704" t="s">
        <v>2</v>
      </c>
      <c r="C2704" t="s">
        <v>10</v>
      </c>
      <c r="D2704">
        <v>0</v>
      </c>
    </row>
    <row r="2705" spans="1:4" x14ac:dyDescent="0.2">
      <c r="A2705">
        <v>418507</v>
      </c>
      <c r="B2705" t="s">
        <v>4</v>
      </c>
      <c r="C2705" t="s">
        <v>10</v>
      </c>
      <c r="D2705">
        <v>0</v>
      </c>
    </row>
    <row r="2706" spans="1:4" x14ac:dyDescent="0.2">
      <c r="A2706">
        <v>418507</v>
      </c>
      <c r="B2706" t="s">
        <v>5</v>
      </c>
      <c r="C2706" t="s">
        <v>10</v>
      </c>
      <c r="D2706">
        <v>0</v>
      </c>
    </row>
    <row r="2707" spans="1:4" x14ac:dyDescent="0.2">
      <c r="A2707">
        <v>418507</v>
      </c>
      <c r="B2707" t="s">
        <v>3</v>
      </c>
      <c r="C2707" t="s">
        <v>10</v>
      </c>
      <c r="D2707">
        <v>0</v>
      </c>
    </row>
    <row r="2708" spans="1:4" x14ac:dyDescent="0.2">
      <c r="A2708">
        <v>418507</v>
      </c>
      <c r="B2708" t="s">
        <v>1</v>
      </c>
      <c r="C2708" t="s">
        <v>10</v>
      </c>
      <c r="D2708">
        <v>1200000</v>
      </c>
    </row>
    <row r="2709" spans="1:4" x14ac:dyDescent="0.2">
      <c r="A2709">
        <v>418507</v>
      </c>
      <c r="B2709" t="s">
        <v>0</v>
      </c>
      <c r="C2709" t="s">
        <v>10</v>
      </c>
      <c r="D2709">
        <v>4350000</v>
      </c>
    </row>
    <row r="2710" spans="1:4" x14ac:dyDescent="0.2">
      <c r="A2710">
        <v>418507</v>
      </c>
      <c r="B2710" t="s">
        <v>8</v>
      </c>
      <c r="C2710" t="s">
        <v>10</v>
      </c>
      <c r="D2710">
        <v>5550000</v>
      </c>
    </row>
    <row r="2711" spans="1:4" x14ac:dyDescent="0.2">
      <c r="A2711">
        <v>418507</v>
      </c>
      <c r="B2711" t="s">
        <v>6</v>
      </c>
      <c r="C2711" t="s">
        <v>11</v>
      </c>
      <c r="D2711">
        <v>0</v>
      </c>
    </row>
    <row r="2712" spans="1:4" x14ac:dyDescent="0.2">
      <c r="A2712">
        <v>418507</v>
      </c>
      <c r="B2712" t="s">
        <v>7</v>
      </c>
      <c r="C2712" t="s">
        <v>11</v>
      </c>
      <c r="D2712">
        <v>0</v>
      </c>
    </row>
    <row r="2713" spans="1:4" x14ac:dyDescent="0.2">
      <c r="A2713">
        <v>418507</v>
      </c>
      <c r="B2713" t="s">
        <v>2</v>
      </c>
      <c r="C2713" t="s">
        <v>11</v>
      </c>
      <c r="D2713">
        <v>0</v>
      </c>
    </row>
    <row r="2714" spans="1:4" x14ac:dyDescent="0.2">
      <c r="A2714">
        <v>418507</v>
      </c>
      <c r="B2714" t="s">
        <v>4</v>
      </c>
      <c r="C2714" t="s">
        <v>11</v>
      </c>
      <c r="D2714">
        <v>0</v>
      </c>
    </row>
    <row r="2715" spans="1:4" x14ac:dyDescent="0.2">
      <c r="A2715">
        <v>418507</v>
      </c>
      <c r="B2715" t="s">
        <v>5</v>
      </c>
      <c r="C2715" t="s">
        <v>11</v>
      </c>
      <c r="D2715">
        <v>0</v>
      </c>
    </row>
    <row r="2716" spans="1:4" x14ac:dyDescent="0.2">
      <c r="A2716">
        <v>418507</v>
      </c>
      <c r="B2716" t="s">
        <v>3</v>
      </c>
      <c r="C2716" t="s">
        <v>11</v>
      </c>
      <c r="D2716">
        <v>0</v>
      </c>
    </row>
    <row r="2717" spans="1:4" x14ac:dyDescent="0.2">
      <c r="A2717">
        <v>418507</v>
      </c>
      <c r="B2717" t="s">
        <v>0</v>
      </c>
      <c r="C2717" t="s">
        <v>11</v>
      </c>
      <c r="D2717">
        <v>1150000</v>
      </c>
    </row>
    <row r="2718" spans="1:4" x14ac:dyDescent="0.2">
      <c r="A2718">
        <v>418507</v>
      </c>
      <c r="B2718" t="s">
        <v>1</v>
      </c>
      <c r="C2718" t="s">
        <v>11</v>
      </c>
      <c r="D2718">
        <v>1500000</v>
      </c>
    </row>
    <row r="2719" spans="1:4" x14ac:dyDescent="0.2">
      <c r="A2719">
        <v>418507</v>
      </c>
      <c r="B2719" t="s">
        <v>8</v>
      </c>
      <c r="C2719" t="s">
        <v>11</v>
      </c>
      <c r="D2719">
        <v>2650000</v>
      </c>
    </row>
    <row r="2720" spans="1:4" x14ac:dyDescent="0.2">
      <c r="A2720">
        <v>418507</v>
      </c>
      <c r="B2720" t="s">
        <v>6</v>
      </c>
      <c r="C2720" t="s">
        <v>32</v>
      </c>
      <c r="D2720">
        <v>0</v>
      </c>
    </row>
    <row r="2721" spans="1:4" x14ac:dyDescent="0.2">
      <c r="A2721">
        <v>418507</v>
      </c>
      <c r="B2721" t="s">
        <v>7</v>
      </c>
      <c r="C2721" t="s">
        <v>32</v>
      </c>
      <c r="D2721">
        <v>0</v>
      </c>
    </row>
    <row r="2722" spans="1:4" x14ac:dyDescent="0.2">
      <c r="A2722">
        <v>418507</v>
      </c>
      <c r="B2722" t="s">
        <v>4</v>
      </c>
      <c r="C2722" t="s">
        <v>32</v>
      </c>
      <c r="D2722">
        <v>0</v>
      </c>
    </row>
    <row r="2723" spans="1:4" x14ac:dyDescent="0.2">
      <c r="A2723">
        <v>418507</v>
      </c>
      <c r="B2723" t="s">
        <v>5</v>
      </c>
      <c r="C2723" t="s">
        <v>32</v>
      </c>
      <c r="D2723">
        <v>0</v>
      </c>
    </row>
    <row r="2724" spans="1:4" x14ac:dyDescent="0.2">
      <c r="A2724">
        <v>418507</v>
      </c>
      <c r="B2724" t="s">
        <v>3</v>
      </c>
      <c r="C2724" t="s">
        <v>32</v>
      </c>
      <c r="D2724">
        <v>0</v>
      </c>
    </row>
    <row r="2725" spans="1:4" x14ac:dyDescent="0.2">
      <c r="A2725">
        <v>418507</v>
      </c>
      <c r="B2725" t="s">
        <v>0</v>
      </c>
      <c r="C2725" t="s">
        <v>32</v>
      </c>
      <c r="D2725">
        <v>2800000</v>
      </c>
    </row>
    <row r="2726" spans="1:4" x14ac:dyDescent="0.2">
      <c r="A2726">
        <v>418507</v>
      </c>
      <c r="B2726" t="s">
        <v>2</v>
      </c>
      <c r="C2726" t="s">
        <v>32</v>
      </c>
      <c r="D2726">
        <v>8000000</v>
      </c>
    </row>
    <row r="2727" spans="1:4" x14ac:dyDescent="0.2">
      <c r="A2727">
        <v>418507</v>
      </c>
      <c r="B2727" t="s">
        <v>1</v>
      </c>
      <c r="C2727" t="s">
        <v>32</v>
      </c>
      <c r="D2727">
        <v>9800000</v>
      </c>
    </row>
    <row r="2728" spans="1:4" x14ac:dyDescent="0.2">
      <c r="A2728">
        <v>418507</v>
      </c>
      <c r="B2728" t="s">
        <v>8</v>
      </c>
      <c r="C2728" t="s">
        <v>32</v>
      </c>
      <c r="D2728">
        <v>20600000</v>
      </c>
    </row>
    <row r="2730" spans="1:4" x14ac:dyDescent="0.2">
      <c r="A2730" s="6" t="s">
        <v>12</v>
      </c>
      <c r="B2730" s="6" t="s">
        <v>39</v>
      </c>
      <c r="C2730" s="6" t="s">
        <v>40</v>
      </c>
      <c r="D2730" s="6" t="s">
        <v>14</v>
      </c>
    </row>
    <row r="2731" spans="1:4" x14ac:dyDescent="0.2">
      <c r="A2731">
        <v>418508</v>
      </c>
      <c r="B2731" t="s">
        <v>6</v>
      </c>
      <c r="C2731" t="s">
        <v>9</v>
      </c>
      <c r="D2731">
        <v>0</v>
      </c>
    </row>
    <row r="2732" spans="1:4" x14ac:dyDescent="0.2">
      <c r="A2732">
        <v>418508</v>
      </c>
      <c r="B2732" t="s">
        <v>0</v>
      </c>
      <c r="C2732" t="s">
        <v>9</v>
      </c>
      <c r="D2732">
        <v>0</v>
      </c>
    </row>
    <row r="2733" spans="1:4" x14ac:dyDescent="0.2">
      <c r="A2733">
        <v>418508</v>
      </c>
      <c r="B2733" t="s">
        <v>7</v>
      </c>
      <c r="C2733" t="s">
        <v>9</v>
      </c>
      <c r="D2733">
        <v>0</v>
      </c>
    </row>
    <row r="2734" spans="1:4" x14ac:dyDescent="0.2">
      <c r="A2734">
        <v>418508</v>
      </c>
      <c r="B2734" t="s">
        <v>2</v>
      </c>
      <c r="C2734" t="s">
        <v>9</v>
      </c>
      <c r="D2734">
        <v>0</v>
      </c>
    </row>
    <row r="2735" spans="1:4" x14ac:dyDescent="0.2">
      <c r="A2735">
        <v>418508</v>
      </c>
      <c r="B2735" t="s">
        <v>4</v>
      </c>
      <c r="C2735" t="s">
        <v>9</v>
      </c>
      <c r="D2735">
        <v>0</v>
      </c>
    </row>
    <row r="2736" spans="1:4" x14ac:dyDescent="0.2">
      <c r="A2736">
        <v>418508</v>
      </c>
      <c r="B2736" t="s">
        <v>5</v>
      </c>
      <c r="C2736" t="s">
        <v>9</v>
      </c>
      <c r="D2736">
        <v>0</v>
      </c>
    </row>
    <row r="2737" spans="1:4" x14ac:dyDescent="0.2">
      <c r="A2737">
        <v>418508</v>
      </c>
      <c r="B2737" t="s">
        <v>8</v>
      </c>
      <c r="C2737" t="s">
        <v>9</v>
      </c>
      <c r="D2737">
        <v>0</v>
      </c>
    </row>
    <row r="2738" spans="1:4" x14ac:dyDescent="0.2">
      <c r="A2738">
        <v>418508</v>
      </c>
      <c r="B2738" t="s">
        <v>1</v>
      </c>
      <c r="C2738" t="s">
        <v>9</v>
      </c>
      <c r="D2738">
        <v>0</v>
      </c>
    </row>
    <row r="2739" spans="1:4" x14ac:dyDescent="0.2">
      <c r="A2739">
        <v>418508</v>
      </c>
      <c r="B2739" t="s">
        <v>3</v>
      </c>
      <c r="C2739" t="s">
        <v>9</v>
      </c>
      <c r="D2739">
        <v>0</v>
      </c>
    </row>
    <row r="2740" spans="1:4" x14ac:dyDescent="0.2">
      <c r="A2740">
        <v>418508</v>
      </c>
      <c r="B2740" t="s">
        <v>6</v>
      </c>
      <c r="C2740" t="s">
        <v>10</v>
      </c>
      <c r="D2740">
        <v>0</v>
      </c>
    </row>
    <row r="2741" spans="1:4" x14ac:dyDescent="0.2">
      <c r="A2741">
        <v>418508</v>
      </c>
      <c r="B2741" t="s">
        <v>0</v>
      </c>
      <c r="C2741" t="s">
        <v>10</v>
      </c>
      <c r="D2741">
        <v>0</v>
      </c>
    </row>
    <row r="2742" spans="1:4" x14ac:dyDescent="0.2">
      <c r="A2742">
        <v>418508</v>
      </c>
      <c r="B2742" t="s">
        <v>7</v>
      </c>
      <c r="C2742" t="s">
        <v>10</v>
      </c>
      <c r="D2742">
        <v>0</v>
      </c>
    </row>
    <row r="2743" spans="1:4" x14ac:dyDescent="0.2">
      <c r="A2743">
        <v>418508</v>
      </c>
      <c r="B2743" t="s">
        <v>2</v>
      </c>
      <c r="C2743" t="s">
        <v>10</v>
      </c>
      <c r="D2743">
        <v>0</v>
      </c>
    </row>
    <row r="2744" spans="1:4" x14ac:dyDescent="0.2">
      <c r="A2744">
        <v>418508</v>
      </c>
      <c r="B2744" t="s">
        <v>4</v>
      </c>
      <c r="C2744" t="s">
        <v>10</v>
      </c>
      <c r="D2744">
        <v>0</v>
      </c>
    </row>
    <row r="2745" spans="1:4" x14ac:dyDescent="0.2">
      <c r="A2745">
        <v>418508</v>
      </c>
      <c r="B2745" t="s">
        <v>5</v>
      </c>
      <c r="C2745" t="s">
        <v>10</v>
      </c>
      <c r="D2745">
        <v>0</v>
      </c>
    </row>
    <row r="2746" spans="1:4" x14ac:dyDescent="0.2">
      <c r="A2746">
        <v>418508</v>
      </c>
      <c r="B2746" t="s">
        <v>8</v>
      </c>
      <c r="C2746" t="s">
        <v>10</v>
      </c>
      <c r="D2746">
        <v>0</v>
      </c>
    </row>
    <row r="2747" spans="1:4" x14ac:dyDescent="0.2">
      <c r="A2747">
        <v>418508</v>
      </c>
      <c r="B2747" t="s">
        <v>1</v>
      </c>
      <c r="C2747" t="s">
        <v>10</v>
      </c>
      <c r="D2747">
        <v>0</v>
      </c>
    </row>
    <row r="2748" spans="1:4" x14ac:dyDescent="0.2">
      <c r="A2748">
        <v>418508</v>
      </c>
      <c r="B2748" t="s">
        <v>3</v>
      </c>
      <c r="C2748" t="s">
        <v>10</v>
      </c>
      <c r="D2748">
        <v>0</v>
      </c>
    </row>
    <row r="2749" spans="1:4" x14ac:dyDescent="0.2">
      <c r="A2749">
        <v>418508</v>
      </c>
      <c r="B2749" t="s">
        <v>0</v>
      </c>
      <c r="C2749" t="s">
        <v>11</v>
      </c>
      <c r="D2749">
        <v>0</v>
      </c>
    </row>
    <row r="2750" spans="1:4" x14ac:dyDescent="0.2">
      <c r="A2750">
        <v>418508</v>
      </c>
      <c r="B2750" t="s">
        <v>7</v>
      </c>
      <c r="C2750" t="s">
        <v>11</v>
      </c>
      <c r="D2750">
        <v>0</v>
      </c>
    </row>
    <row r="2751" spans="1:4" x14ac:dyDescent="0.2">
      <c r="A2751">
        <v>418508</v>
      </c>
      <c r="B2751" t="s">
        <v>2</v>
      </c>
      <c r="C2751" t="s">
        <v>11</v>
      </c>
      <c r="D2751">
        <v>0</v>
      </c>
    </row>
    <row r="2752" spans="1:4" x14ac:dyDescent="0.2">
      <c r="A2752">
        <v>418508</v>
      </c>
      <c r="B2752" t="s">
        <v>4</v>
      </c>
      <c r="C2752" t="s">
        <v>11</v>
      </c>
      <c r="D2752">
        <v>0</v>
      </c>
    </row>
    <row r="2753" spans="1:4" x14ac:dyDescent="0.2">
      <c r="A2753">
        <v>418508</v>
      </c>
      <c r="B2753" t="s">
        <v>5</v>
      </c>
      <c r="C2753" t="s">
        <v>11</v>
      </c>
      <c r="D2753">
        <v>110000</v>
      </c>
    </row>
    <row r="2754" spans="1:4" x14ac:dyDescent="0.2">
      <c r="A2754">
        <v>418508</v>
      </c>
      <c r="B2754" t="s">
        <v>6</v>
      </c>
      <c r="C2754" t="s">
        <v>11</v>
      </c>
      <c r="D2754">
        <v>250000</v>
      </c>
    </row>
    <row r="2755" spans="1:4" x14ac:dyDescent="0.2">
      <c r="A2755">
        <v>418508</v>
      </c>
      <c r="B2755" t="s">
        <v>1</v>
      </c>
      <c r="C2755" t="s">
        <v>11</v>
      </c>
      <c r="D2755">
        <v>700000</v>
      </c>
    </row>
    <row r="2756" spans="1:4" x14ac:dyDescent="0.2">
      <c r="A2756">
        <v>418508</v>
      </c>
      <c r="B2756" t="s">
        <v>3</v>
      </c>
      <c r="C2756" t="s">
        <v>11</v>
      </c>
      <c r="D2756">
        <v>1000000</v>
      </c>
    </row>
    <row r="2757" spans="1:4" x14ac:dyDescent="0.2">
      <c r="A2757">
        <v>418508</v>
      </c>
      <c r="B2757" t="s">
        <v>8</v>
      </c>
      <c r="C2757" t="s">
        <v>11</v>
      </c>
      <c r="D2757">
        <v>2060000</v>
      </c>
    </row>
    <row r="2758" spans="1:4" x14ac:dyDescent="0.2">
      <c r="A2758">
        <v>418508</v>
      </c>
      <c r="B2758" t="s">
        <v>0</v>
      </c>
      <c r="C2758" t="s">
        <v>32</v>
      </c>
      <c r="D2758">
        <v>0</v>
      </c>
    </row>
    <row r="2759" spans="1:4" x14ac:dyDescent="0.2">
      <c r="A2759">
        <v>418508</v>
      </c>
      <c r="B2759" t="s">
        <v>7</v>
      </c>
      <c r="C2759" t="s">
        <v>32</v>
      </c>
      <c r="D2759">
        <v>0</v>
      </c>
    </row>
    <row r="2760" spans="1:4" x14ac:dyDescent="0.2">
      <c r="A2760">
        <v>418508</v>
      </c>
      <c r="B2760" t="s">
        <v>2</v>
      </c>
      <c r="C2760" t="s">
        <v>32</v>
      </c>
      <c r="D2760">
        <v>0</v>
      </c>
    </row>
    <row r="2761" spans="1:4" x14ac:dyDescent="0.2">
      <c r="A2761">
        <v>418508</v>
      </c>
      <c r="B2761" t="s">
        <v>5</v>
      </c>
      <c r="C2761" t="s">
        <v>32</v>
      </c>
      <c r="D2761">
        <v>0</v>
      </c>
    </row>
    <row r="2762" spans="1:4" x14ac:dyDescent="0.2">
      <c r="A2762">
        <v>418508</v>
      </c>
      <c r="B2762" t="s">
        <v>6</v>
      </c>
      <c r="C2762" t="s">
        <v>32</v>
      </c>
      <c r="D2762">
        <v>220000</v>
      </c>
    </row>
    <row r="2763" spans="1:4" x14ac:dyDescent="0.2">
      <c r="A2763">
        <v>418508</v>
      </c>
      <c r="B2763" t="s">
        <v>1</v>
      </c>
      <c r="C2763" t="s">
        <v>32</v>
      </c>
      <c r="D2763">
        <v>900000</v>
      </c>
    </row>
    <row r="2764" spans="1:4" x14ac:dyDescent="0.2">
      <c r="A2764">
        <v>418508</v>
      </c>
      <c r="B2764" t="s">
        <v>4</v>
      </c>
      <c r="C2764" t="s">
        <v>32</v>
      </c>
      <c r="D2764">
        <v>1000000</v>
      </c>
    </row>
    <row r="2765" spans="1:4" x14ac:dyDescent="0.2">
      <c r="A2765">
        <v>418508</v>
      </c>
      <c r="B2765" t="s">
        <v>3</v>
      </c>
      <c r="C2765" t="s">
        <v>32</v>
      </c>
      <c r="D2765">
        <v>2750000</v>
      </c>
    </row>
    <row r="2766" spans="1:4" x14ac:dyDescent="0.2">
      <c r="A2766">
        <v>418508</v>
      </c>
      <c r="B2766" t="s">
        <v>8</v>
      </c>
      <c r="C2766" t="s">
        <v>32</v>
      </c>
      <c r="D2766">
        <v>4870000</v>
      </c>
    </row>
    <row r="2768" spans="1:4" x14ac:dyDescent="0.2">
      <c r="A2768" s="6" t="s">
        <v>12</v>
      </c>
      <c r="B2768" s="6" t="s">
        <v>39</v>
      </c>
      <c r="C2768" s="6" t="s">
        <v>40</v>
      </c>
      <c r="D2768" s="6" t="s">
        <v>14</v>
      </c>
    </row>
    <row r="2769" spans="1:4" x14ac:dyDescent="0.2">
      <c r="A2769">
        <v>418509</v>
      </c>
      <c r="B2769" t="s">
        <v>6</v>
      </c>
      <c r="C2769" t="s">
        <v>9</v>
      </c>
      <c r="D2769">
        <v>0</v>
      </c>
    </row>
    <row r="2770" spans="1:4" x14ac:dyDescent="0.2">
      <c r="A2770">
        <v>418509</v>
      </c>
      <c r="B2770" t="s">
        <v>0</v>
      </c>
      <c r="C2770" t="s">
        <v>9</v>
      </c>
      <c r="D2770">
        <v>0</v>
      </c>
    </row>
    <row r="2771" spans="1:4" x14ac:dyDescent="0.2">
      <c r="A2771">
        <v>418509</v>
      </c>
      <c r="B2771" t="s">
        <v>7</v>
      </c>
      <c r="C2771" t="s">
        <v>9</v>
      </c>
      <c r="D2771">
        <v>0</v>
      </c>
    </row>
    <row r="2772" spans="1:4" x14ac:dyDescent="0.2">
      <c r="A2772">
        <v>418509</v>
      </c>
      <c r="B2772" t="s">
        <v>2</v>
      </c>
      <c r="C2772" t="s">
        <v>9</v>
      </c>
      <c r="D2772">
        <v>0</v>
      </c>
    </row>
    <row r="2773" spans="1:4" x14ac:dyDescent="0.2">
      <c r="A2773">
        <v>418509</v>
      </c>
      <c r="B2773" t="s">
        <v>4</v>
      </c>
      <c r="C2773" t="s">
        <v>9</v>
      </c>
      <c r="D2773">
        <v>0</v>
      </c>
    </row>
    <row r="2774" spans="1:4" x14ac:dyDescent="0.2">
      <c r="A2774">
        <v>418509</v>
      </c>
      <c r="B2774" t="s">
        <v>5</v>
      </c>
      <c r="C2774" t="s">
        <v>9</v>
      </c>
      <c r="D2774">
        <v>0</v>
      </c>
    </row>
    <row r="2775" spans="1:4" x14ac:dyDescent="0.2">
      <c r="A2775">
        <v>418509</v>
      </c>
      <c r="B2775" t="s">
        <v>8</v>
      </c>
      <c r="C2775" t="s">
        <v>9</v>
      </c>
      <c r="D2775">
        <v>0</v>
      </c>
    </row>
    <row r="2776" spans="1:4" x14ac:dyDescent="0.2">
      <c r="A2776">
        <v>418509</v>
      </c>
      <c r="B2776" t="s">
        <v>1</v>
      </c>
      <c r="C2776" t="s">
        <v>9</v>
      </c>
      <c r="D2776">
        <v>0</v>
      </c>
    </row>
    <row r="2777" spans="1:4" x14ac:dyDescent="0.2">
      <c r="A2777">
        <v>418509</v>
      </c>
      <c r="B2777" t="s">
        <v>3</v>
      </c>
      <c r="C2777" t="s">
        <v>9</v>
      </c>
      <c r="D2777">
        <v>0</v>
      </c>
    </row>
    <row r="2778" spans="1:4" x14ac:dyDescent="0.2">
      <c r="A2778">
        <v>418509</v>
      </c>
      <c r="B2778" t="s">
        <v>6</v>
      </c>
      <c r="C2778" t="s">
        <v>10</v>
      </c>
      <c r="D2778">
        <v>0</v>
      </c>
    </row>
    <row r="2779" spans="1:4" x14ac:dyDescent="0.2">
      <c r="A2779">
        <v>418509</v>
      </c>
      <c r="B2779" t="s">
        <v>7</v>
      </c>
      <c r="C2779" t="s">
        <v>10</v>
      </c>
      <c r="D2779">
        <v>0</v>
      </c>
    </row>
    <row r="2780" spans="1:4" x14ac:dyDescent="0.2">
      <c r="A2780">
        <v>418509</v>
      </c>
      <c r="B2780" t="s">
        <v>2</v>
      </c>
      <c r="C2780" t="s">
        <v>10</v>
      </c>
      <c r="D2780">
        <v>0</v>
      </c>
    </row>
    <row r="2781" spans="1:4" x14ac:dyDescent="0.2">
      <c r="A2781">
        <v>418509</v>
      </c>
      <c r="B2781" t="s">
        <v>4</v>
      </c>
      <c r="C2781" t="s">
        <v>10</v>
      </c>
      <c r="D2781">
        <v>0</v>
      </c>
    </row>
    <row r="2782" spans="1:4" x14ac:dyDescent="0.2">
      <c r="A2782">
        <v>418509</v>
      </c>
      <c r="B2782" t="s">
        <v>5</v>
      </c>
      <c r="C2782" t="s">
        <v>10</v>
      </c>
      <c r="D2782">
        <v>0</v>
      </c>
    </row>
    <row r="2783" spans="1:4" x14ac:dyDescent="0.2">
      <c r="A2783">
        <v>418509</v>
      </c>
      <c r="B2783" t="s">
        <v>1</v>
      </c>
      <c r="C2783" t="s">
        <v>10</v>
      </c>
      <c r="D2783">
        <v>0</v>
      </c>
    </row>
    <row r="2784" spans="1:4" x14ac:dyDescent="0.2">
      <c r="A2784">
        <v>418509</v>
      </c>
      <c r="B2784" t="s">
        <v>3</v>
      </c>
      <c r="C2784" t="s">
        <v>10</v>
      </c>
      <c r="D2784">
        <v>0</v>
      </c>
    </row>
    <row r="2785" spans="1:4" x14ac:dyDescent="0.2">
      <c r="A2785">
        <v>418509</v>
      </c>
      <c r="B2785" t="s">
        <v>0</v>
      </c>
      <c r="C2785" t="s">
        <v>10</v>
      </c>
      <c r="D2785">
        <v>50000000</v>
      </c>
    </row>
    <row r="2786" spans="1:4" x14ac:dyDescent="0.2">
      <c r="A2786">
        <v>418509</v>
      </c>
      <c r="B2786" t="s">
        <v>8</v>
      </c>
      <c r="C2786" t="s">
        <v>10</v>
      </c>
      <c r="D2786">
        <v>50000000</v>
      </c>
    </row>
    <row r="2787" spans="1:4" x14ac:dyDescent="0.2">
      <c r="A2787">
        <v>418509</v>
      </c>
      <c r="B2787" t="s">
        <v>6</v>
      </c>
      <c r="C2787" t="s">
        <v>11</v>
      </c>
      <c r="D2787">
        <v>0</v>
      </c>
    </row>
    <row r="2788" spans="1:4" x14ac:dyDescent="0.2">
      <c r="A2788">
        <v>418509</v>
      </c>
      <c r="B2788" t="s">
        <v>0</v>
      </c>
      <c r="C2788" t="s">
        <v>11</v>
      </c>
      <c r="D2788">
        <v>0</v>
      </c>
    </row>
    <row r="2789" spans="1:4" x14ac:dyDescent="0.2">
      <c r="A2789">
        <v>418509</v>
      </c>
      <c r="B2789" t="s">
        <v>7</v>
      </c>
      <c r="C2789" t="s">
        <v>11</v>
      </c>
      <c r="D2789">
        <v>0</v>
      </c>
    </row>
    <row r="2790" spans="1:4" x14ac:dyDescent="0.2">
      <c r="A2790">
        <v>418509</v>
      </c>
      <c r="B2790" t="s">
        <v>2</v>
      </c>
      <c r="C2790" t="s">
        <v>11</v>
      </c>
      <c r="D2790">
        <v>0</v>
      </c>
    </row>
    <row r="2791" spans="1:4" x14ac:dyDescent="0.2">
      <c r="A2791">
        <v>418509</v>
      </c>
      <c r="B2791" t="s">
        <v>4</v>
      </c>
      <c r="C2791" t="s">
        <v>11</v>
      </c>
      <c r="D2791">
        <v>0</v>
      </c>
    </row>
    <row r="2792" spans="1:4" x14ac:dyDescent="0.2">
      <c r="A2792">
        <v>418509</v>
      </c>
      <c r="B2792" t="s">
        <v>5</v>
      </c>
      <c r="C2792" t="s">
        <v>11</v>
      </c>
      <c r="D2792">
        <v>0</v>
      </c>
    </row>
    <row r="2793" spans="1:4" x14ac:dyDescent="0.2">
      <c r="A2793">
        <v>418509</v>
      </c>
      <c r="B2793" t="s">
        <v>8</v>
      </c>
      <c r="C2793" t="s">
        <v>11</v>
      </c>
      <c r="D2793">
        <v>0</v>
      </c>
    </row>
    <row r="2794" spans="1:4" x14ac:dyDescent="0.2">
      <c r="A2794">
        <v>418509</v>
      </c>
      <c r="B2794" t="s">
        <v>1</v>
      </c>
      <c r="C2794" t="s">
        <v>11</v>
      </c>
      <c r="D2794">
        <v>0</v>
      </c>
    </row>
    <row r="2795" spans="1:4" x14ac:dyDescent="0.2">
      <c r="A2795">
        <v>418509</v>
      </c>
      <c r="B2795" t="s">
        <v>3</v>
      </c>
      <c r="C2795" t="s">
        <v>11</v>
      </c>
      <c r="D2795">
        <v>0</v>
      </c>
    </row>
    <row r="2796" spans="1:4" x14ac:dyDescent="0.2">
      <c r="A2796">
        <v>418509</v>
      </c>
      <c r="B2796" t="s">
        <v>6</v>
      </c>
      <c r="C2796" t="s">
        <v>32</v>
      </c>
      <c r="D2796">
        <v>0</v>
      </c>
    </row>
    <row r="2797" spans="1:4" x14ac:dyDescent="0.2">
      <c r="A2797">
        <v>418509</v>
      </c>
      <c r="B2797" t="s">
        <v>0</v>
      </c>
      <c r="C2797" t="s">
        <v>32</v>
      </c>
      <c r="D2797">
        <v>0</v>
      </c>
    </row>
    <row r="2798" spans="1:4" x14ac:dyDescent="0.2">
      <c r="A2798">
        <v>418509</v>
      </c>
      <c r="B2798" t="s">
        <v>7</v>
      </c>
      <c r="C2798" t="s">
        <v>32</v>
      </c>
      <c r="D2798">
        <v>0</v>
      </c>
    </row>
    <row r="2799" spans="1:4" x14ac:dyDescent="0.2">
      <c r="A2799">
        <v>418509</v>
      </c>
      <c r="B2799" t="s">
        <v>2</v>
      </c>
      <c r="C2799" t="s">
        <v>32</v>
      </c>
      <c r="D2799">
        <v>0</v>
      </c>
    </row>
    <row r="2800" spans="1:4" x14ac:dyDescent="0.2">
      <c r="A2800">
        <v>418509</v>
      </c>
      <c r="B2800" t="s">
        <v>4</v>
      </c>
      <c r="C2800" t="s">
        <v>32</v>
      </c>
      <c r="D2800">
        <v>0</v>
      </c>
    </row>
    <row r="2801" spans="1:4" x14ac:dyDescent="0.2">
      <c r="A2801">
        <v>418509</v>
      </c>
      <c r="B2801" t="s">
        <v>5</v>
      </c>
      <c r="C2801" t="s">
        <v>32</v>
      </c>
      <c r="D2801">
        <v>0</v>
      </c>
    </row>
    <row r="2802" spans="1:4" x14ac:dyDescent="0.2">
      <c r="A2802">
        <v>418509</v>
      </c>
      <c r="B2802" t="s">
        <v>8</v>
      </c>
      <c r="C2802" t="s">
        <v>32</v>
      </c>
      <c r="D2802">
        <v>0</v>
      </c>
    </row>
    <row r="2803" spans="1:4" x14ac:dyDescent="0.2">
      <c r="A2803">
        <v>418509</v>
      </c>
      <c r="B2803" t="s">
        <v>1</v>
      </c>
      <c r="C2803" t="s">
        <v>32</v>
      </c>
      <c r="D2803">
        <v>0</v>
      </c>
    </row>
    <row r="2804" spans="1:4" x14ac:dyDescent="0.2">
      <c r="A2804">
        <v>418509</v>
      </c>
      <c r="B2804" t="s">
        <v>3</v>
      </c>
      <c r="C2804" t="s">
        <v>32</v>
      </c>
      <c r="D2804">
        <v>0</v>
      </c>
    </row>
    <row r="2806" spans="1:4" x14ac:dyDescent="0.2">
      <c r="A2806" s="6" t="s">
        <v>12</v>
      </c>
      <c r="B2806" s="6" t="s">
        <v>39</v>
      </c>
      <c r="C2806" s="6" t="s">
        <v>40</v>
      </c>
      <c r="D2806" s="6" t="s">
        <v>14</v>
      </c>
    </row>
    <row r="2807" spans="1:4" x14ac:dyDescent="0.2">
      <c r="A2807">
        <v>418510</v>
      </c>
      <c r="B2807" t="s">
        <v>6</v>
      </c>
      <c r="C2807" t="s">
        <v>9</v>
      </c>
      <c r="D2807">
        <v>0</v>
      </c>
    </row>
    <row r="2808" spans="1:4" x14ac:dyDescent="0.2">
      <c r="A2808">
        <v>418510</v>
      </c>
      <c r="B2808" t="s">
        <v>0</v>
      </c>
      <c r="C2808" t="s">
        <v>9</v>
      </c>
      <c r="D2808">
        <v>0</v>
      </c>
    </row>
    <row r="2809" spans="1:4" x14ac:dyDescent="0.2">
      <c r="A2809">
        <v>418510</v>
      </c>
      <c r="B2809" t="s">
        <v>7</v>
      </c>
      <c r="C2809" t="s">
        <v>9</v>
      </c>
      <c r="D2809">
        <v>0</v>
      </c>
    </row>
    <row r="2810" spans="1:4" x14ac:dyDescent="0.2">
      <c r="A2810">
        <v>418510</v>
      </c>
      <c r="B2810" t="s">
        <v>2</v>
      </c>
      <c r="C2810" t="s">
        <v>9</v>
      </c>
      <c r="D2810">
        <v>0</v>
      </c>
    </row>
    <row r="2811" spans="1:4" x14ac:dyDescent="0.2">
      <c r="A2811">
        <v>418510</v>
      </c>
      <c r="B2811" t="s">
        <v>4</v>
      </c>
      <c r="C2811" t="s">
        <v>9</v>
      </c>
      <c r="D2811">
        <v>0</v>
      </c>
    </row>
    <row r="2812" spans="1:4" x14ac:dyDescent="0.2">
      <c r="A2812">
        <v>418510</v>
      </c>
      <c r="B2812" t="s">
        <v>5</v>
      </c>
      <c r="C2812" t="s">
        <v>9</v>
      </c>
      <c r="D2812">
        <v>0</v>
      </c>
    </row>
    <row r="2813" spans="1:4" x14ac:dyDescent="0.2">
      <c r="A2813">
        <v>418510</v>
      </c>
      <c r="B2813" t="s">
        <v>8</v>
      </c>
      <c r="C2813" t="s">
        <v>9</v>
      </c>
      <c r="D2813">
        <v>0</v>
      </c>
    </row>
    <row r="2814" spans="1:4" x14ac:dyDescent="0.2">
      <c r="A2814">
        <v>418510</v>
      </c>
      <c r="B2814" t="s">
        <v>1</v>
      </c>
      <c r="C2814" t="s">
        <v>9</v>
      </c>
      <c r="D2814">
        <v>0</v>
      </c>
    </row>
    <row r="2815" spans="1:4" x14ac:dyDescent="0.2">
      <c r="A2815">
        <v>418510</v>
      </c>
      <c r="B2815" t="s">
        <v>3</v>
      </c>
      <c r="C2815" t="s">
        <v>9</v>
      </c>
      <c r="D2815">
        <v>0</v>
      </c>
    </row>
    <row r="2816" spans="1:4" x14ac:dyDescent="0.2">
      <c r="A2816">
        <v>418510</v>
      </c>
      <c r="B2816" t="s">
        <v>6</v>
      </c>
      <c r="C2816" t="s">
        <v>10</v>
      </c>
      <c r="D2816">
        <v>0</v>
      </c>
    </row>
    <row r="2817" spans="1:4" x14ac:dyDescent="0.2">
      <c r="A2817">
        <v>418510</v>
      </c>
      <c r="B2817" t="s">
        <v>7</v>
      </c>
      <c r="C2817" t="s">
        <v>10</v>
      </c>
      <c r="D2817">
        <v>0</v>
      </c>
    </row>
    <row r="2818" spans="1:4" x14ac:dyDescent="0.2">
      <c r="A2818">
        <v>418510</v>
      </c>
      <c r="B2818" t="s">
        <v>5</v>
      </c>
      <c r="C2818" t="s">
        <v>10</v>
      </c>
      <c r="D2818">
        <v>0</v>
      </c>
    </row>
    <row r="2819" spans="1:4" x14ac:dyDescent="0.2">
      <c r="A2819">
        <v>418510</v>
      </c>
      <c r="B2819" t="s">
        <v>1</v>
      </c>
      <c r="C2819" t="s">
        <v>10</v>
      </c>
      <c r="D2819">
        <v>0</v>
      </c>
    </row>
    <row r="2820" spans="1:4" x14ac:dyDescent="0.2">
      <c r="A2820">
        <v>418510</v>
      </c>
      <c r="B2820" t="s">
        <v>3</v>
      </c>
      <c r="C2820" t="s">
        <v>10</v>
      </c>
      <c r="D2820">
        <v>0</v>
      </c>
    </row>
    <row r="2821" spans="1:4" x14ac:dyDescent="0.2">
      <c r="A2821">
        <v>418510</v>
      </c>
      <c r="B2821" t="s">
        <v>0</v>
      </c>
      <c r="C2821" t="s">
        <v>10</v>
      </c>
      <c r="D2821">
        <v>350000</v>
      </c>
    </row>
    <row r="2822" spans="1:4" x14ac:dyDescent="0.2">
      <c r="A2822">
        <v>418510</v>
      </c>
      <c r="B2822" t="s">
        <v>4</v>
      </c>
      <c r="C2822" t="s">
        <v>10</v>
      </c>
      <c r="D2822">
        <v>1200000</v>
      </c>
    </row>
    <row r="2823" spans="1:4" x14ac:dyDescent="0.2">
      <c r="A2823">
        <v>418510</v>
      </c>
      <c r="B2823" t="s">
        <v>2</v>
      </c>
      <c r="C2823" t="s">
        <v>10</v>
      </c>
      <c r="D2823">
        <v>2450000</v>
      </c>
    </row>
    <row r="2824" spans="1:4" x14ac:dyDescent="0.2">
      <c r="A2824">
        <v>418510</v>
      </c>
      <c r="B2824" t="s">
        <v>8</v>
      </c>
      <c r="C2824" t="s">
        <v>10</v>
      </c>
      <c r="D2824">
        <v>4000000</v>
      </c>
    </row>
    <row r="2825" spans="1:4" x14ac:dyDescent="0.2">
      <c r="A2825">
        <v>418510</v>
      </c>
      <c r="B2825" t="s">
        <v>6</v>
      </c>
      <c r="C2825" t="s">
        <v>11</v>
      </c>
      <c r="D2825">
        <v>0</v>
      </c>
    </row>
    <row r="2826" spans="1:4" x14ac:dyDescent="0.2">
      <c r="A2826">
        <v>418510</v>
      </c>
      <c r="B2826" t="s">
        <v>0</v>
      </c>
      <c r="C2826" t="s">
        <v>11</v>
      </c>
      <c r="D2826">
        <v>0</v>
      </c>
    </row>
    <row r="2827" spans="1:4" x14ac:dyDescent="0.2">
      <c r="A2827">
        <v>418510</v>
      </c>
      <c r="B2827" t="s">
        <v>7</v>
      </c>
      <c r="C2827" t="s">
        <v>11</v>
      </c>
      <c r="D2827">
        <v>0</v>
      </c>
    </row>
    <row r="2828" spans="1:4" x14ac:dyDescent="0.2">
      <c r="A2828">
        <v>418510</v>
      </c>
      <c r="B2828" t="s">
        <v>2</v>
      </c>
      <c r="C2828" t="s">
        <v>11</v>
      </c>
      <c r="D2828">
        <v>0</v>
      </c>
    </row>
    <row r="2829" spans="1:4" x14ac:dyDescent="0.2">
      <c r="A2829">
        <v>418510</v>
      </c>
      <c r="B2829" t="s">
        <v>4</v>
      </c>
      <c r="C2829" t="s">
        <v>11</v>
      </c>
      <c r="D2829">
        <v>0</v>
      </c>
    </row>
    <row r="2830" spans="1:4" x14ac:dyDescent="0.2">
      <c r="A2830">
        <v>418510</v>
      </c>
      <c r="B2830" t="s">
        <v>5</v>
      </c>
      <c r="C2830" t="s">
        <v>11</v>
      </c>
      <c r="D2830">
        <v>0</v>
      </c>
    </row>
    <row r="2831" spans="1:4" x14ac:dyDescent="0.2">
      <c r="A2831">
        <v>418510</v>
      </c>
      <c r="B2831" t="s">
        <v>8</v>
      </c>
      <c r="C2831" t="s">
        <v>11</v>
      </c>
      <c r="D2831">
        <v>0</v>
      </c>
    </row>
    <row r="2832" spans="1:4" x14ac:dyDescent="0.2">
      <c r="A2832">
        <v>418510</v>
      </c>
      <c r="B2832" t="s">
        <v>1</v>
      </c>
      <c r="C2832" t="s">
        <v>11</v>
      </c>
      <c r="D2832">
        <v>0</v>
      </c>
    </row>
    <row r="2833" spans="1:4" x14ac:dyDescent="0.2">
      <c r="A2833">
        <v>418510</v>
      </c>
      <c r="B2833" t="s">
        <v>3</v>
      </c>
      <c r="C2833" t="s">
        <v>11</v>
      </c>
      <c r="D2833">
        <v>0</v>
      </c>
    </row>
    <row r="2834" spans="1:4" x14ac:dyDescent="0.2">
      <c r="A2834">
        <v>418510</v>
      </c>
      <c r="B2834" t="s">
        <v>6</v>
      </c>
      <c r="C2834" t="s">
        <v>32</v>
      </c>
      <c r="D2834">
        <v>0</v>
      </c>
    </row>
    <row r="2835" spans="1:4" x14ac:dyDescent="0.2">
      <c r="A2835">
        <v>418510</v>
      </c>
      <c r="B2835" t="s">
        <v>0</v>
      </c>
      <c r="C2835" t="s">
        <v>32</v>
      </c>
      <c r="D2835">
        <v>0</v>
      </c>
    </row>
    <row r="2836" spans="1:4" x14ac:dyDescent="0.2">
      <c r="A2836">
        <v>418510</v>
      </c>
      <c r="B2836" t="s">
        <v>7</v>
      </c>
      <c r="C2836" t="s">
        <v>32</v>
      </c>
      <c r="D2836">
        <v>0</v>
      </c>
    </row>
    <row r="2837" spans="1:4" x14ac:dyDescent="0.2">
      <c r="A2837">
        <v>418510</v>
      </c>
      <c r="B2837" t="s">
        <v>2</v>
      </c>
      <c r="C2837" t="s">
        <v>32</v>
      </c>
      <c r="D2837">
        <v>0</v>
      </c>
    </row>
    <row r="2838" spans="1:4" x14ac:dyDescent="0.2">
      <c r="A2838">
        <v>418510</v>
      </c>
      <c r="B2838" t="s">
        <v>4</v>
      </c>
      <c r="C2838" t="s">
        <v>32</v>
      </c>
      <c r="D2838">
        <v>0</v>
      </c>
    </row>
    <row r="2839" spans="1:4" x14ac:dyDescent="0.2">
      <c r="A2839">
        <v>418510</v>
      </c>
      <c r="B2839" t="s">
        <v>5</v>
      </c>
      <c r="C2839" t="s">
        <v>32</v>
      </c>
      <c r="D2839">
        <v>0</v>
      </c>
    </row>
    <row r="2840" spans="1:4" x14ac:dyDescent="0.2">
      <c r="A2840">
        <v>418510</v>
      </c>
      <c r="B2840" t="s">
        <v>8</v>
      </c>
      <c r="C2840" t="s">
        <v>32</v>
      </c>
      <c r="D2840">
        <v>0</v>
      </c>
    </row>
    <row r="2841" spans="1:4" x14ac:dyDescent="0.2">
      <c r="A2841">
        <v>418510</v>
      </c>
      <c r="B2841" t="s">
        <v>1</v>
      </c>
      <c r="C2841" t="s">
        <v>32</v>
      </c>
      <c r="D2841">
        <v>0</v>
      </c>
    </row>
    <row r="2842" spans="1:4" x14ac:dyDescent="0.2">
      <c r="A2842">
        <v>418510</v>
      </c>
      <c r="B2842" t="s">
        <v>3</v>
      </c>
      <c r="C2842" t="s">
        <v>32</v>
      </c>
      <c r="D2842">
        <v>0</v>
      </c>
    </row>
    <row r="2844" spans="1:4" x14ac:dyDescent="0.2">
      <c r="A2844" s="6" t="s">
        <v>12</v>
      </c>
      <c r="B2844" s="6" t="s">
        <v>39</v>
      </c>
      <c r="C2844" s="6" t="s">
        <v>40</v>
      </c>
      <c r="D2844" s="6" t="s">
        <v>14</v>
      </c>
    </row>
    <row r="2845" spans="1:4" x14ac:dyDescent="0.2">
      <c r="A2845">
        <v>418511</v>
      </c>
      <c r="B2845" t="s">
        <v>6</v>
      </c>
      <c r="C2845" t="s">
        <v>9</v>
      </c>
      <c r="D2845">
        <v>0</v>
      </c>
    </row>
    <row r="2846" spans="1:4" x14ac:dyDescent="0.2">
      <c r="A2846">
        <v>418511</v>
      </c>
      <c r="B2846" t="s">
        <v>0</v>
      </c>
      <c r="C2846" t="s">
        <v>9</v>
      </c>
      <c r="D2846">
        <v>0</v>
      </c>
    </row>
    <row r="2847" spans="1:4" x14ac:dyDescent="0.2">
      <c r="A2847">
        <v>418511</v>
      </c>
      <c r="B2847" t="s">
        <v>7</v>
      </c>
      <c r="C2847" t="s">
        <v>9</v>
      </c>
      <c r="D2847">
        <v>0</v>
      </c>
    </row>
    <row r="2848" spans="1:4" x14ac:dyDescent="0.2">
      <c r="A2848">
        <v>418511</v>
      </c>
      <c r="B2848" t="s">
        <v>2</v>
      </c>
      <c r="C2848" t="s">
        <v>9</v>
      </c>
      <c r="D2848">
        <v>0</v>
      </c>
    </row>
    <row r="2849" spans="1:4" x14ac:dyDescent="0.2">
      <c r="A2849">
        <v>418511</v>
      </c>
      <c r="B2849" t="s">
        <v>4</v>
      </c>
      <c r="C2849" t="s">
        <v>9</v>
      </c>
      <c r="D2849">
        <v>0</v>
      </c>
    </row>
    <row r="2850" spans="1:4" x14ac:dyDescent="0.2">
      <c r="A2850">
        <v>418511</v>
      </c>
      <c r="B2850" t="s">
        <v>5</v>
      </c>
      <c r="C2850" t="s">
        <v>9</v>
      </c>
      <c r="D2850">
        <v>0</v>
      </c>
    </row>
    <row r="2851" spans="1:4" x14ac:dyDescent="0.2">
      <c r="A2851">
        <v>418511</v>
      </c>
      <c r="B2851" t="s">
        <v>8</v>
      </c>
      <c r="C2851" t="s">
        <v>9</v>
      </c>
      <c r="D2851">
        <v>0</v>
      </c>
    </row>
    <row r="2852" spans="1:4" x14ac:dyDescent="0.2">
      <c r="A2852">
        <v>418511</v>
      </c>
      <c r="B2852" t="s">
        <v>1</v>
      </c>
      <c r="C2852" t="s">
        <v>9</v>
      </c>
      <c r="D2852">
        <v>0</v>
      </c>
    </row>
    <row r="2853" spans="1:4" x14ac:dyDescent="0.2">
      <c r="A2853">
        <v>418511</v>
      </c>
      <c r="B2853" t="s">
        <v>3</v>
      </c>
      <c r="C2853" t="s">
        <v>9</v>
      </c>
      <c r="D2853">
        <v>0</v>
      </c>
    </row>
    <row r="2854" spans="1:4" x14ac:dyDescent="0.2">
      <c r="A2854">
        <v>418511</v>
      </c>
      <c r="B2854" t="s">
        <v>6</v>
      </c>
      <c r="C2854" t="s">
        <v>10</v>
      </c>
      <c r="D2854">
        <v>0</v>
      </c>
    </row>
    <row r="2855" spans="1:4" x14ac:dyDescent="0.2">
      <c r="A2855">
        <v>418511</v>
      </c>
      <c r="B2855" t="s">
        <v>7</v>
      </c>
      <c r="C2855" t="s">
        <v>10</v>
      </c>
      <c r="D2855">
        <v>0</v>
      </c>
    </row>
    <row r="2856" spans="1:4" x14ac:dyDescent="0.2">
      <c r="A2856">
        <v>418511</v>
      </c>
      <c r="B2856" t="s">
        <v>5</v>
      </c>
      <c r="C2856" t="s">
        <v>10</v>
      </c>
      <c r="D2856">
        <v>0</v>
      </c>
    </row>
    <row r="2857" spans="1:4" x14ac:dyDescent="0.2">
      <c r="A2857">
        <v>418511</v>
      </c>
      <c r="B2857" t="s">
        <v>3</v>
      </c>
      <c r="C2857" t="s">
        <v>10</v>
      </c>
      <c r="D2857">
        <v>0</v>
      </c>
    </row>
    <row r="2858" spans="1:4" x14ac:dyDescent="0.2">
      <c r="A2858">
        <v>418511</v>
      </c>
      <c r="B2858" t="s">
        <v>4</v>
      </c>
      <c r="C2858" t="s">
        <v>10</v>
      </c>
      <c r="D2858">
        <v>1250000</v>
      </c>
    </row>
    <row r="2859" spans="1:4" x14ac:dyDescent="0.2">
      <c r="A2859">
        <v>418511</v>
      </c>
      <c r="B2859" t="s">
        <v>1</v>
      </c>
      <c r="C2859" t="s">
        <v>10</v>
      </c>
      <c r="D2859">
        <v>4050000</v>
      </c>
    </row>
    <row r="2860" spans="1:4" x14ac:dyDescent="0.2">
      <c r="A2860">
        <v>418511</v>
      </c>
      <c r="B2860" t="s">
        <v>0</v>
      </c>
      <c r="C2860" t="s">
        <v>10</v>
      </c>
      <c r="D2860">
        <v>7000000</v>
      </c>
    </row>
    <row r="2861" spans="1:4" x14ac:dyDescent="0.2">
      <c r="A2861">
        <v>418511</v>
      </c>
      <c r="B2861" t="s">
        <v>2</v>
      </c>
      <c r="C2861" t="s">
        <v>10</v>
      </c>
      <c r="D2861">
        <v>7400000</v>
      </c>
    </row>
    <row r="2862" spans="1:4" x14ac:dyDescent="0.2">
      <c r="A2862">
        <v>418511</v>
      </c>
      <c r="B2862" t="s">
        <v>8</v>
      </c>
      <c r="C2862" t="s">
        <v>10</v>
      </c>
      <c r="D2862">
        <v>19700000</v>
      </c>
    </row>
    <row r="2863" spans="1:4" x14ac:dyDescent="0.2">
      <c r="A2863">
        <v>418511</v>
      </c>
      <c r="B2863" t="s">
        <v>6</v>
      </c>
      <c r="C2863" t="s">
        <v>11</v>
      </c>
      <c r="D2863">
        <v>0</v>
      </c>
    </row>
    <row r="2864" spans="1:4" x14ac:dyDescent="0.2">
      <c r="A2864">
        <v>418511</v>
      </c>
      <c r="B2864" t="s">
        <v>7</v>
      </c>
      <c r="C2864" t="s">
        <v>11</v>
      </c>
      <c r="D2864">
        <v>0</v>
      </c>
    </row>
    <row r="2865" spans="1:4" x14ac:dyDescent="0.2">
      <c r="A2865">
        <v>418511</v>
      </c>
      <c r="B2865" t="s">
        <v>5</v>
      </c>
      <c r="C2865" t="s">
        <v>11</v>
      </c>
      <c r="D2865">
        <v>0</v>
      </c>
    </row>
    <row r="2866" spans="1:4" x14ac:dyDescent="0.2">
      <c r="A2866">
        <v>418511</v>
      </c>
      <c r="B2866" t="s">
        <v>3</v>
      </c>
      <c r="C2866" t="s">
        <v>11</v>
      </c>
      <c r="D2866">
        <v>0</v>
      </c>
    </row>
    <row r="2867" spans="1:4" x14ac:dyDescent="0.2">
      <c r="A2867">
        <v>418511</v>
      </c>
      <c r="B2867" t="s">
        <v>4</v>
      </c>
      <c r="C2867" t="s">
        <v>11</v>
      </c>
      <c r="D2867">
        <v>620000</v>
      </c>
    </row>
    <row r="2868" spans="1:4" x14ac:dyDescent="0.2">
      <c r="A2868">
        <v>418511</v>
      </c>
      <c r="B2868" t="s">
        <v>1</v>
      </c>
      <c r="C2868" t="s">
        <v>11</v>
      </c>
      <c r="D2868">
        <v>2030000</v>
      </c>
    </row>
    <row r="2869" spans="1:4" x14ac:dyDescent="0.2">
      <c r="A2869">
        <v>418511</v>
      </c>
      <c r="B2869" t="s">
        <v>0</v>
      </c>
      <c r="C2869" t="s">
        <v>11</v>
      </c>
      <c r="D2869">
        <v>3500000</v>
      </c>
    </row>
    <row r="2870" spans="1:4" x14ac:dyDescent="0.2">
      <c r="A2870">
        <v>418511</v>
      </c>
      <c r="B2870" t="s">
        <v>2</v>
      </c>
      <c r="C2870" t="s">
        <v>11</v>
      </c>
      <c r="D2870">
        <v>3700000</v>
      </c>
    </row>
    <row r="2871" spans="1:4" x14ac:dyDescent="0.2">
      <c r="A2871">
        <v>418511</v>
      </c>
      <c r="B2871" t="s">
        <v>8</v>
      </c>
      <c r="C2871" t="s">
        <v>11</v>
      </c>
      <c r="D2871">
        <v>9850000</v>
      </c>
    </row>
    <row r="2872" spans="1:4" x14ac:dyDescent="0.2">
      <c r="A2872">
        <v>418511</v>
      </c>
      <c r="B2872" t="s">
        <v>6</v>
      </c>
      <c r="C2872" t="s">
        <v>32</v>
      </c>
      <c r="D2872">
        <v>0</v>
      </c>
    </row>
    <row r="2873" spans="1:4" x14ac:dyDescent="0.2">
      <c r="A2873">
        <v>418511</v>
      </c>
      <c r="B2873" t="s">
        <v>7</v>
      </c>
      <c r="C2873" t="s">
        <v>32</v>
      </c>
      <c r="D2873">
        <v>0</v>
      </c>
    </row>
    <row r="2874" spans="1:4" x14ac:dyDescent="0.2">
      <c r="A2874">
        <v>418511</v>
      </c>
      <c r="B2874" t="s">
        <v>5</v>
      </c>
      <c r="C2874" t="s">
        <v>32</v>
      </c>
      <c r="D2874">
        <v>0</v>
      </c>
    </row>
    <row r="2875" spans="1:4" x14ac:dyDescent="0.2">
      <c r="A2875">
        <v>418511</v>
      </c>
      <c r="B2875" t="s">
        <v>3</v>
      </c>
      <c r="C2875" t="s">
        <v>32</v>
      </c>
      <c r="D2875">
        <v>0</v>
      </c>
    </row>
    <row r="2876" spans="1:4" x14ac:dyDescent="0.2">
      <c r="A2876">
        <v>418511</v>
      </c>
      <c r="B2876" t="s">
        <v>4</v>
      </c>
      <c r="C2876" t="s">
        <v>32</v>
      </c>
      <c r="D2876">
        <v>1250000</v>
      </c>
    </row>
    <row r="2877" spans="1:4" x14ac:dyDescent="0.2">
      <c r="A2877">
        <v>418511</v>
      </c>
      <c r="B2877" t="s">
        <v>1</v>
      </c>
      <c r="C2877" t="s">
        <v>32</v>
      </c>
      <c r="D2877">
        <v>4050000</v>
      </c>
    </row>
    <row r="2878" spans="1:4" x14ac:dyDescent="0.2">
      <c r="A2878">
        <v>418511</v>
      </c>
      <c r="B2878" t="s">
        <v>0</v>
      </c>
      <c r="C2878" t="s">
        <v>32</v>
      </c>
      <c r="D2878">
        <v>7000000</v>
      </c>
    </row>
    <row r="2879" spans="1:4" x14ac:dyDescent="0.2">
      <c r="A2879">
        <v>418511</v>
      </c>
      <c r="B2879" t="s">
        <v>2</v>
      </c>
      <c r="C2879" t="s">
        <v>32</v>
      </c>
      <c r="D2879">
        <v>7400000</v>
      </c>
    </row>
    <row r="2880" spans="1:4" x14ac:dyDescent="0.2">
      <c r="A2880">
        <v>418511</v>
      </c>
      <c r="B2880" t="s">
        <v>8</v>
      </c>
      <c r="C2880" t="s">
        <v>32</v>
      </c>
      <c r="D2880">
        <v>19700000</v>
      </c>
    </row>
    <row r="2882" spans="1:4" x14ac:dyDescent="0.2">
      <c r="A2882" s="6" t="s">
        <v>12</v>
      </c>
      <c r="B2882" s="6" t="s">
        <v>39</v>
      </c>
      <c r="C2882" s="6" t="s">
        <v>40</v>
      </c>
      <c r="D2882" s="6" t="s">
        <v>14</v>
      </c>
    </row>
    <row r="2883" spans="1:4" x14ac:dyDescent="0.2">
      <c r="A2883">
        <v>418512</v>
      </c>
      <c r="B2883" t="s">
        <v>6</v>
      </c>
      <c r="C2883" t="s">
        <v>9</v>
      </c>
      <c r="D2883">
        <v>0</v>
      </c>
    </row>
    <row r="2884" spans="1:4" x14ac:dyDescent="0.2">
      <c r="A2884">
        <v>418512</v>
      </c>
      <c r="B2884" t="s">
        <v>0</v>
      </c>
      <c r="C2884" t="s">
        <v>9</v>
      </c>
      <c r="D2884">
        <v>0</v>
      </c>
    </row>
    <row r="2885" spans="1:4" x14ac:dyDescent="0.2">
      <c r="A2885">
        <v>418512</v>
      </c>
      <c r="B2885" t="s">
        <v>7</v>
      </c>
      <c r="C2885" t="s">
        <v>9</v>
      </c>
      <c r="D2885">
        <v>0</v>
      </c>
    </row>
    <row r="2886" spans="1:4" x14ac:dyDescent="0.2">
      <c r="A2886">
        <v>418512</v>
      </c>
      <c r="B2886" t="s">
        <v>2</v>
      </c>
      <c r="C2886" t="s">
        <v>9</v>
      </c>
      <c r="D2886">
        <v>0</v>
      </c>
    </row>
    <row r="2887" spans="1:4" x14ac:dyDescent="0.2">
      <c r="A2887">
        <v>418512</v>
      </c>
      <c r="B2887" t="s">
        <v>4</v>
      </c>
      <c r="C2887" t="s">
        <v>9</v>
      </c>
      <c r="D2887">
        <v>0</v>
      </c>
    </row>
    <row r="2888" spans="1:4" x14ac:dyDescent="0.2">
      <c r="A2888">
        <v>418512</v>
      </c>
      <c r="B2888" t="s">
        <v>5</v>
      </c>
      <c r="C2888" t="s">
        <v>9</v>
      </c>
      <c r="D2888">
        <v>0</v>
      </c>
    </row>
    <row r="2889" spans="1:4" x14ac:dyDescent="0.2">
      <c r="A2889">
        <v>418512</v>
      </c>
      <c r="B2889" t="s">
        <v>8</v>
      </c>
      <c r="C2889" t="s">
        <v>9</v>
      </c>
      <c r="D2889">
        <v>0</v>
      </c>
    </row>
    <row r="2890" spans="1:4" x14ac:dyDescent="0.2">
      <c r="A2890">
        <v>418512</v>
      </c>
      <c r="B2890" t="s">
        <v>1</v>
      </c>
      <c r="C2890" t="s">
        <v>9</v>
      </c>
      <c r="D2890">
        <v>0</v>
      </c>
    </row>
    <row r="2891" spans="1:4" x14ac:dyDescent="0.2">
      <c r="A2891">
        <v>418512</v>
      </c>
      <c r="B2891" t="s">
        <v>3</v>
      </c>
      <c r="C2891" t="s">
        <v>9</v>
      </c>
      <c r="D2891">
        <v>0</v>
      </c>
    </row>
    <row r="2892" spans="1:4" x14ac:dyDescent="0.2">
      <c r="A2892">
        <v>418512</v>
      </c>
      <c r="B2892" t="s">
        <v>6</v>
      </c>
      <c r="C2892" t="s">
        <v>10</v>
      </c>
      <c r="D2892">
        <v>0</v>
      </c>
    </row>
    <row r="2893" spans="1:4" x14ac:dyDescent="0.2">
      <c r="A2893">
        <v>418512</v>
      </c>
      <c r="B2893" t="s">
        <v>0</v>
      </c>
      <c r="C2893" t="s">
        <v>10</v>
      </c>
      <c r="D2893">
        <v>0</v>
      </c>
    </row>
    <row r="2894" spans="1:4" x14ac:dyDescent="0.2">
      <c r="A2894">
        <v>418512</v>
      </c>
      <c r="B2894" t="s">
        <v>4</v>
      </c>
      <c r="C2894" t="s">
        <v>10</v>
      </c>
      <c r="D2894">
        <v>0</v>
      </c>
    </row>
    <row r="2895" spans="1:4" x14ac:dyDescent="0.2">
      <c r="A2895">
        <v>418512</v>
      </c>
      <c r="B2895" t="s">
        <v>5</v>
      </c>
      <c r="C2895" t="s">
        <v>10</v>
      </c>
      <c r="D2895">
        <v>0</v>
      </c>
    </row>
    <row r="2896" spans="1:4" x14ac:dyDescent="0.2">
      <c r="A2896">
        <v>418512</v>
      </c>
      <c r="B2896" t="s">
        <v>1</v>
      </c>
      <c r="C2896" t="s">
        <v>10</v>
      </c>
      <c r="D2896">
        <v>0</v>
      </c>
    </row>
    <row r="2897" spans="1:4" x14ac:dyDescent="0.2">
      <c r="A2897">
        <v>418512</v>
      </c>
      <c r="B2897" t="s">
        <v>3</v>
      </c>
      <c r="C2897" t="s">
        <v>10</v>
      </c>
      <c r="D2897">
        <v>0</v>
      </c>
    </row>
    <row r="2898" spans="1:4" x14ac:dyDescent="0.2">
      <c r="A2898">
        <v>418512</v>
      </c>
      <c r="B2898" t="s">
        <v>2</v>
      </c>
      <c r="C2898" t="s">
        <v>10</v>
      </c>
      <c r="D2898">
        <v>115000</v>
      </c>
    </row>
    <row r="2899" spans="1:4" x14ac:dyDescent="0.2">
      <c r="A2899">
        <v>418512</v>
      </c>
      <c r="B2899" t="s">
        <v>7</v>
      </c>
      <c r="C2899" t="s">
        <v>10</v>
      </c>
      <c r="D2899">
        <v>150000</v>
      </c>
    </row>
    <row r="2900" spans="1:4" x14ac:dyDescent="0.2">
      <c r="A2900">
        <v>418512</v>
      </c>
      <c r="B2900" t="s">
        <v>8</v>
      </c>
      <c r="C2900" t="s">
        <v>10</v>
      </c>
      <c r="D2900">
        <v>265000</v>
      </c>
    </row>
    <row r="2901" spans="1:4" x14ac:dyDescent="0.2">
      <c r="A2901">
        <v>418512</v>
      </c>
      <c r="B2901" t="s">
        <v>6</v>
      </c>
      <c r="C2901" t="s">
        <v>11</v>
      </c>
      <c r="D2901">
        <v>0</v>
      </c>
    </row>
    <row r="2902" spans="1:4" x14ac:dyDescent="0.2">
      <c r="A2902">
        <v>418512</v>
      </c>
      <c r="B2902" t="s">
        <v>0</v>
      </c>
      <c r="C2902" t="s">
        <v>11</v>
      </c>
      <c r="D2902">
        <v>0</v>
      </c>
    </row>
    <row r="2903" spans="1:4" x14ac:dyDescent="0.2">
      <c r="A2903">
        <v>418512</v>
      </c>
      <c r="B2903" t="s">
        <v>4</v>
      </c>
      <c r="C2903" t="s">
        <v>11</v>
      </c>
      <c r="D2903">
        <v>0</v>
      </c>
    </row>
    <row r="2904" spans="1:4" x14ac:dyDescent="0.2">
      <c r="A2904">
        <v>418512</v>
      </c>
      <c r="B2904" t="s">
        <v>5</v>
      </c>
      <c r="C2904" t="s">
        <v>11</v>
      </c>
      <c r="D2904">
        <v>0</v>
      </c>
    </row>
    <row r="2905" spans="1:4" x14ac:dyDescent="0.2">
      <c r="A2905">
        <v>418512</v>
      </c>
      <c r="B2905" t="s">
        <v>1</v>
      </c>
      <c r="C2905" t="s">
        <v>11</v>
      </c>
      <c r="D2905">
        <v>0</v>
      </c>
    </row>
    <row r="2906" spans="1:4" x14ac:dyDescent="0.2">
      <c r="A2906">
        <v>418512</v>
      </c>
      <c r="B2906" t="s">
        <v>3</v>
      </c>
      <c r="C2906" t="s">
        <v>11</v>
      </c>
      <c r="D2906">
        <v>0</v>
      </c>
    </row>
    <row r="2907" spans="1:4" x14ac:dyDescent="0.2">
      <c r="A2907">
        <v>418512</v>
      </c>
      <c r="B2907" t="s">
        <v>2</v>
      </c>
      <c r="C2907" t="s">
        <v>11</v>
      </c>
      <c r="D2907">
        <v>125000</v>
      </c>
    </row>
    <row r="2908" spans="1:4" x14ac:dyDescent="0.2">
      <c r="A2908">
        <v>418512</v>
      </c>
      <c r="B2908" t="s">
        <v>7</v>
      </c>
      <c r="C2908" t="s">
        <v>11</v>
      </c>
      <c r="D2908">
        <v>148000</v>
      </c>
    </row>
    <row r="2909" spans="1:4" x14ac:dyDescent="0.2">
      <c r="A2909">
        <v>418512</v>
      </c>
      <c r="B2909" t="s">
        <v>8</v>
      </c>
      <c r="C2909" t="s">
        <v>11</v>
      </c>
      <c r="D2909">
        <v>273000</v>
      </c>
    </row>
    <row r="2910" spans="1:4" x14ac:dyDescent="0.2">
      <c r="A2910">
        <v>418512</v>
      </c>
      <c r="B2910" t="s">
        <v>6</v>
      </c>
      <c r="C2910" t="s">
        <v>32</v>
      </c>
      <c r="D2910">
        <v>0</v>
      </c>
    </row>
    <row r="2911" spans="1:4" x14ac:dyDescent="0.2">
      <c r="A2911">
        <v>418512</v>
      </c>
      <c r="B2911" t="s">
        <v>0</v>
      </c>
      <c r="C2911" t="s">
        <v>32</v>
      </c>
      <c r="D2911">
        <v>0</v>
      </c>
    </row>
    <row r="2912" spans="1:4" x14ac:dyDescent="0.2">
      <c r="A2912">
        <v>418512</v>
      </c>
      <c r="B2912" t="s">
        <v>7</v>
      </c>
      <c r="C2912" t="s">
        <v>32</v>
      </c>
      <c r="D2912">
        <v>0</v>
      </c>
    </row>
    <row r="2913" spans="1:4" x14ac:dyDescent="0.2">
      <c r="A2913">
        <v>418512</v>
      </c>
      <c r="B2913" t="s">
        <v>2</v>
      </c>
      <c r="C2913" t="s">
        <v>32</v>
      </c>
      <c r="D2913">
        <v>0</v>
      </c>
    </row>
    <row r="2914" spans="1:4" x14ac:dyDescent="0.2">
      <c r="A2914">
        <v>418512</v>
      </c>
      <c r="B2914" t="s">
        <v>4</v>
      </c>
      <c r="C2914" t="s">
        <v>32</v>
      </c>
      <c r="D2914">
        <v>0</v>
      </c>
    </row>
    <row r="2915" spans="1:4" x14ac:dyDescent="0.2">
      <c r="A2915">
        <v>418512</v>
      </c>
      <c r="B2915" t="s">
        <v>5</v>
      </c>
      <c r="C2915" t="s">
        <v>32</v>
      </c>
      <c r="D2915">
        <v>0</v>
      </c>
    </row>
    <row r="2916" spans="1:4" x14ac:dyDescent="0.2">
      <c r="A2916">
        <v>418512</v>
      </c>
      <c r="B2916" t="s">
        <v>8</v>
      </c>
      <c r="C2916" t="s">
        <v>32</v>
      </c>
      <c r="D2916">
        <v>0</v>
      </c>
    </row>
    <row r="2917" spans="1:4" x14ac:dyDescent="0.2">
      <c r="A2917">
        <v>418512</v>
      </c>
      <c r="B2917" t="s">
        <v>1</v>
      </c>
      <c r="C2917" t="s">
        <v>32</v>
      </c>
      <c r="D2917">
        <v>0</v>
      </c>
    </row>
    <row r="2918" spans="1:4" x14ac:dyDescent="0.2">
      <c r="A2918">
        <v>418512</v>
      </c>
      <c r="B2918" t="s">
        <v>3</v>
      </c>
      <c r="C2918" t="s">
        <v>32</v>
      </c>
      <c r="D2918">
        <v>0</v>
      </c>
    </row>
    <row r="2920" spans="1:4" x14ac:dyDescent="0.2">
      <c r="A2920" s="6" t="s">
        <v>12</v>
      </c>
      <c r="B2920" s="6" t="s">
        <v>39</v>
      </c>
      <c r="C2920" s="6" t="s">
        <v>40</v>
      </c>
      <c r="D2920" s="6" t="s">
        <v>14</v>
      </c>
    </row>
    <row r="2921" spans="1:4" x14ac:dyDescent="0.2">
      <c r="A2921">
        <v>418513</v>
      </c>
      <c r="B2921" t="s">
        <v>6</v>
      </c>
      <c r="C2921" t="s">
        <v>9</v>
      </c>
      <c r="D2921">
        <v>0</v>
      </c>
    </row>
    <row r="2922" spans="1:4" x14ac:dyDescent="0.2">
      <c r="A2922">
        <v>418513</v>
      </c>
      <c r="B2922" t="s">
        <v>0</v>
      </c>
      <c r="C2922" t="s">
        <v>9</v>
      </c>
      <c r="D2922">
        <v>0</v>
      </c>
    </row>
    <row r="2923" spans="1:4" x14ac:dyDescent="0.2">
      <c r="A2923">
        <v>418513</v>
      </c>
      <c r="B2923" t="s">
        <v>7</v>
      </c>
      <c r="C2923" t="s">
        <v>9</v>
      </c>
      <c r="D2923">
        <v>0</v>
      </c>
    </row>
    <row r="2924" spans="1:4" x14ac:dyDescent="0.2">
      <c r="A2924">
        <v>418513</v>
      </c>
      <c r="B2924" t="s">
        <v>2</v>
      </c>
      <c r="C2924" t="s">
        <v>9</v>
      </c>
      <c r="D2924">
        <v>0</v>
      </c>
    </row>
    <row r="2925" spans="1:4" x14ac:dyDescent="0.2">
      <c r="A2925">
        <v>418513</v>
      </c>
      <c r="B2925" t="s">
        <v>4</v>
      </c>
      <c r="C2925" t="s">
        <v>9</v>
      </c>
      <c r="D2925">
        <v>0</v>
      </c>
    </row>
    <row r="2926" spans="1:4" x14ac:dyDescent="0.2">
      <c r="A2926">
        <v>418513</v>
      </c>
      <c r="B2926" t="s">
        <v>5</v>
      </c>
      <c r="C2926" t="s">
        <v>9</v>
      </c>
      <c r="D2926">
        <v>0</v>
      </c>
    </row>
    <row r="2927" spans="1:4" x14ac:dyDescent="0.2">
      <c r="A2927">
        <v>418513</v>
      </c>
      <c r="B2927" t="s">
        <v>8</v>
      </c>
      <c r="C2927" t="s">
        <v>9</v>
      </c>
      <c r="D2927">
        <v>0</v>
      </c>
    </row>
    <row r="2928" spans="1:4" x14ac:dyDescent="0.2">
      <c r="A2928">
        <v>418513</v>
      </c>
      <c r="B2928" t="s">
        <v>1</v>
      </c>
      <c r="C2928" t="s">
        <v>9</v>
      </c>
      <c r="D2928">
        <v>0</v>
      </c>
    </row>
    <row r="2929" spans="1:4" x14ac:dyDescent="0.2">
      <c r="A2929">
        <v>418513</v>
      </c>
      <c r="B2929" t="s">
        <v>3</v>
      </c>
      <c r="C2929" t="s">
        <v>9</v>
      </c>
      <c r="D2929">
        <v>0</v>
      </c>
    </row>
    <row r="2930" spans="1:4" x14ac:dyDescent="0.2">
      <c r="A2930">
        <v>418513</v>
      </c>
      <c r="B2930" t="s">
        <v>6</v>
      </c>
      <c r="C2930" t="s">
        <v>10</v>
      </c>
      <c r="D2930">
        <v>0</v>
      </c>
    </row>
    <row r="2931" spans="1:4" x14ac:dyDescent="0.2">
      <c r="A2931">
        <v>418513</v>
      </c>
      <c r="B2931" t="s">
        <v>0</v>
      </c>
      <c r="C2931" t="s">
        <v>10</v>
      </c>
      <c r="D2931">
        <v>0</v>
      </c>
    </row>
    <row r="2932" spans="1:4" x14ac:dyDescent="0.2">
      <c r="A2932">
        <v>418513</v>
      </c>
      <c r="B2932" t="s">
        <v>7</v>
      </c>
      <c r="C2932" t="s">
        <v>10</v>
      </c>
      <c r="D2932">
        <v>0</v>
      </c>
    </row>
    <row r="2933" spans="1:4" x14ac:dyDescent="0.2">
      <c r="A2933">
        <v>418513</v>
      </c>
      <c r="B2933" t="s">
        <v>2</v>
      </c>
      <c r="C2933" t="s">
        <v>10</v>
      </c>
      <c r="D2933">
        <v>0</v>
      </c>
    </row>
    <row r="2934" spans="1:4" x14ac:dyDescent="0.2">
      <c r="A2934">
        <v>418513</v>
      </c>
      <c r="B2934" t="s">
        <v>4</v>
      </c>
      <c r="C2934" t="s">
        <v>10</v>
      </c>
      <c r="D2934">
        <v>0</v>
      </c>
    </row>
    <row r="2935" spans="1:4" x14ac:dyDescent="0.2">
      <c r="A2935">
        <v>418513</v>
      </c>
      <c r="B2935" t="s">
        <v>5</v>
      </c>
      <c r="C2935" t="s">
        <v>10</v>
      </c>
      <c r="D2935">
        <v>0</v>
      </c>
    </row>
    <row r="2936" spans="1:4" x14ac:dyDescent="0.2">
      <c r="A2936">
        <v>418513</v>
      </c>
      <c r="B2936" t="s">
        <v>3</v>
      </c>
      <c r="C2936" t="s">
        <v>10</v>
      </c>
      <c r="D2936">
        <v>0</v>
      </c>
    </row>
    <row r="2937" spans="1:4" x14ac:dyDescent="0.2">
      <c r="A2937">
        <v>418513</v>
      </c>
      <c r="B2937" t="s">
        <v>8</v>
      </c>
      <c r="C2937" t="s">
        <v>10</v>
      </c>
      <c r="D2937">
        <v>20000000</v>
      </c>
    </row>
    <row r="2938" spans="1:4" x14ac:dyDescent="0.2">
      <c r="A2938">
        <v>418513</v>
      </c>
      <c r="B2938" t="s">
        <v>1</v>
      </c>
      <c r="C2938" t="s">
        <v>10</v>
      </c>
      <c r="D2938">
        <v>20000000</v>
      </c>
    </row>
    <row r="2939" spans="1:4" x14ac:dyDescent="0.2">
      <c r="A2939">
        <v>418513</v>
      </c>
      <c r="B2939" t="s">
        <v>6</v>
      </c>
      <c r="C2939" t="s">
        <v>11</v>
      </c>
      <c r="D2939">
        <v>0</v>
      </c>
    </row>
    <row r="2940" spans="1:4" x14ac:dyDescent="0.2">
      <c r="A2940">
        <v>418513</v>
      </c>
      <c r="B2940" t="s">
        <v>0</v>
      </c>
      <c r="C2940" t="s">
        <v>11</v>
      </c>
      <c r="D2940">
        <v>0</v>
      </c>
    </row>
    <row r="2941" spans="1:4" x14ac:dyDescent="0.2">
      <c r="A2941">
        <v>418513</v>
      </c>
      <c r="B2941" t="s">
        <v>7</v>
      </c>
      <c r="C2941" t="s">
        <v>11</v>
      </c>
      <c r="D2941">
        <v>0</v>
      </c>
    </row>
    <row r="2942" spans="1:4" x14ac:dyDescent="0.2">
      <c r="A2942">
        <v>418513</v>
      </c>
      <c r="B2942" t="s">
        <v>2</v>
      </c>
      <c r="C2942" t="s">
        <v>11</v>
      </c>
      <c r="D2942">
        <v>0</v>
      </c>
    </row>
    <row r="2943" spans="1:4" x14ac:dyDescent="0.2">
      <c r="A2943">
        <v>418513</v>
      </c>
      <c r="B2943" t="s">
        <v>4</v>
      </c>
      <c r="C2943" t="s">
        <v>11</v>
      </c>
      <c r="D2943">
        <v>0</v>
      </c>
    </row>
    <row r="2944" spans="1:4" x14ac:dyDescent="0.2">
      <c r="A2944">
        <v>418513</v>
      </c>
      <c r="B2944" t="s">
        <v>5</v>
      </c>
      <c r="C2944" t="s">
        <v>11</v>
      </c>
      <c r="D2944">
        <v>0</v>
      </c>
    </row>
    <row r="2945" spans="1:4" x14ac:dyDescent="0.2">
      <c r="A2945">
        <v>418513</v>
      </c>
      <c r="B2945" t="s">
        <v>8</v>
      </c>
      <c r="C2945" t="s">
        <v>11</v>
      </c>
      <c r="D2945">
        <v>0</v>
      </c>
    </row>
    <row r="2946" spans="1:4" x14ac:dyDescent="0.2">
      <c r="A2946">
        <v>418513</v>
      </c>
      <c r="B2946" t="s">
        <v>1</v>
      </c>
      <c r="C2946" t="s">
        <v>11</v>
      </c>
      <c r="D2946">
        <v>0</v>
      </c>
    </row>
    <row r="2947" spans="1:4" x14ac:dyDescent="0.2">
      <c r="A2947">
        <v>418513</v>
      </c>
      <c r="B2947" t="s">
        <v>3</v>
      </c>
      <c r="C2947" t="s">
        <v>11</v>
      </c>
      <c r="D2947">
        <v>0</v>
      </c>
    </row>
    <row r="2948" spans="1:4" x14ac:dyDescent="0.2">
      <c r="A2948">
        <v>418513</v>
      </c>
      <c r="B2948" t="s">
        <v>6</v>
      </c>
      <c r="C2948" t="s">
        <v>32</v>
      </c>
      <c r="D2948">
        <v>0</v>
      </c>
    </row>
    <row r="2949" spans="1:4" x14ac:dyDescent="0.2">
      <c r="A2949">
        <v>418513</v>
      </c>
      <c r="B2949" t="s">
        <v>0</v>
      </c>
      <c r="C2949" t="s">
        <v>32</v>
      </c>
      <c r="D2949">
        <v>0</v>
      </c>
    </row>
    <row r="2950" spans="1:4" x14ac:dyDescent="0.2">
      <c r="A2950">
        <v>418513</v>
      </c>
      <c r="B2950" t="s">
        <v>7</v>
      </c>
      <c r="C2950" t="s">
        <v>32</v>
      </c>
      <c r="D2950">
        <v>0</v>
      </c>
    </row>
    <row r="2951" spans="1:4" x14ac:dyDescent="0.2">
      <c r="A2951">
        <v>418513</v>
      </c>
      <c r="B2951" t="s">
        <v>2</v>
      </c>
      <c r="C2951" t="s">
        <v>32</v>
      </c>
      <c r="D2951">
        <v>0</v>
      </c>
    </row>
    <row r="2952" spans="1:4" x14ac:dyDescent="0.2">
      <c r="A2952">
        <v>418513</v>
      </c>
      <c r="B2952" t="s">
        <v>4</v>
      </c>
      <c r="C2952" t="s">
        <v>32</v>
      </c>
      <c r="D2952">
        <v>0</v>
      </c>
    </row>
    <row r="2953" spans="1:4" x14ac:dyDescent="0.2">
      <c r="A2953">
        <v>418513</v>
      </c>
      <c r="B2953" t="s">
        <v>5</v>
      </c>
      <c r="C2953" t="s">
        <v>32</v>
      </c>
      <c r="D2953">
        <v>0</v>
      </c>
    </row>
    <row r="2954" spans="1:4" x14ac:dyDescent="0.2">
      <c r="A2954">
        <v>418513</v>
      </c>
      <c r="B2954" t="s">
        <v>8</v>
      </c>
      <c r="C2954" t="s">
        <v>32</v>
      </c>
      <c r="D2954">
        <v>0</v>
      </c>
    </row>
    <row r="2955" spans="1:4" x14ac:dyDescent="0.2">
      <c r="A2955">
        <v>418513</v>
      </c>
      <c r="B2955" t="s">
        <v>1</v>
      </c>
      <c r="C2955" t="s">
        <v>32</v>
      </c>
      <c r="D2955">
        <v>0</v>
      </c>
    </row>
    <row r="2956" spans="1:4" x14ac:dyDescent="0.2">
      <c r="A2956">
        <v>418513</v>
      </c>
      <c r="B2956" t="s">
        <v>3</v>
      </c>
      <c r="C2956" t="s">
        <v>32</v>
      </c>
      <c r="D2956">
        <v>0</v>
      </c>
    </row>
    <row r="2958" spans="1:4" x14ac:dyDescent="0.2">
      <c r="A2958" s="6" t="s">
        <v>12</v>
      </c>
      <c r="B2958" s="6" t="s">
        <v>39</v>
      </c>
      <c r="C2958" s="6" t="s">
        <v>40</v>
      </c>
      <c r="D2958" s="6" t="s">
        <v>14</v>
      </c>
    </row>
    <row r="2959" spans="1:4" x14ac:dyDescent="0.2">
      <c r="A2959">
        <v>418514</v>
      </c>
      <c r="B2959" t="s">
        <v>6</v>
      </c>
      <c r="C2959" t="s">
        <v>9</v>
      </c>
      <c r="D2959">
        <v>0</v>
      </c>
    </row>
    <row r="2960" spans="1:4" x14ac:dyDescent="0.2">
      <c r="A2960">
        <v>418514</v>
      </c>
      <c r="B2960" t="s">
        <v>0</v>
      </c>
      <c r="C2960" t="s">
        <v>9</v>
      </c>
      <c r="D2960">
        <v>0</v>
      </c>
    </row>
    <row r="2961" spans="1:4" x14ac:dyDescent="0.2">
      <c r="A2961">
        <v>418514</v>
      </c>
      <c r="B2961" t="s">
        <v>7</v>
      </c>
      <c r="C2961" t="s">
        <v>9</v>
      </c>
      <c r="D2961">
        <v>0</v>
      </c>
    </row>
    <row r="2962" spans="1:4" x14ac:dyDescent="0.2">
      <c r="A2962">
        <v>418514</v>
      </c>
      <c r="B2962" t="s">
        <v>2</v>
      </c>
      <c r="C2962" t="s">
        <v>9</v>
      </c>
      <c r="D2962">
        <v>0</v>
      </c>
    </row>
    <row r="2963" spans="1:4" x14ac:dyDescent="0.2">
      <c r="A2963">
        <v>418514</v>
      </c>
      <c r="B2963" t="s">
        <v>4</v>
      </c>
      <c r="C2963" t="s">
        <v>9</v>
      </c>
      <c r="D2963">
        <v>0</v>
      </c>
    </row>
    <row r="2964" spans="1:4" x14ac:dyDescent="0.2">
      <c r="A2964">
        <v>418514</v>
      </c>
      <c r="B2964" t="s">
        <v>5</v>
      </c>
      <c r="C2964" t="s">
        <v>9</v>
      </c>
      <c r="D2964">
        <v>0</v>
      </c>
    </row>
    <row r="2965" spans="1:4" x14ac:dyDescent="0.2">
      <c r="A2965">
        <v>418514</v>
      </c>
      <c r="B2965" t="s">
        <v>8</v>
      </c>
      <c r="C2965" t="s">
        <v>9</v>
      </c>
      <c r="D2965">
        <v>0</v>
      </c>
    </row>
    <row r="2966" spans="1:4" x14ac:dyDescent="0.2">
      <c r="A2966">
        <v>418514</v>
      </c>
      <c r="B2966" t="s">
        <v>1</v>
      </c>
      <c r="C2966" t="s">
        <v>9</v>
      </c>
      <c r="D2966">
        <v>0</v>
      </c>
    </row>
    <row r="2967" spans="1:4" x14ac:dyDescent="0.2">
      <c r="A2967">
        <v>418514</v>
      </c>
      <c r="B2967" t="s">
        <v>3</v>
      </c>
      <c r="C2967" t="s">
        <v>9</v>
      </c>
      <c r="D2967">
        <v>0</v>
      </c>
    </row>
    <row r="2968" spans="1:4" x14ac:dyDescent="0.2">
      <c r="A2968">
        <v>418514</v>
      </c>
      <c r="B2968" t="s">
        <v>6</v>
      </c>
      <c r="C2968" t="s">
        <v>10</v>
      </c>
      <c r="D2968">
        <v>0</v>
      </c>
    </row>
    <row r="2969" spans="1:4" x14ac:dyDescent="0.2">
      <c r="A2969">
        <v>418514</v>
      </c>
      <c r="B2969" t="s">
        <v>0</v>
      </c>
      <c r="C2969" t="s">
        <v>10</v>
      </c>
      <c r="D2969">
        <v>0</v>
      </c>
    </row>
    <row r="2970" spans="1:4" x14ac:dyDescent="0.2">
      <c r="A2970">
        <v>418514</v>
      </c>
      <c r="B2970" t="s">
        <v>7</v>
      </c>
      <c r="C2970" t="s">
        <v>10</v>
      </c>
      <c r="D2970">
        <v>0</v>
      </c>
    </row>
    <row r="2971" spans="1:4" x14ac:dyDescent="0.2">
      <c r="A2971">
        <v>418514</v>
      </c>
      <c r="B2971" t="s">
        <v>2</v>
      </c>
      <c r="C2971" t="s">
        <v>10</v>
      </c>
      <c r="D2971">
        <v>0</v>
      </c>
    </row>
    <row r="2972" spans="1:4" x14ac:dyDescent="0.2">
      <c r="A2972">
        <v>418514</v>
      </c>
      <c r="B2972" t="s">
        <v>4</v>
      </c>
      <c r="C2972" t="s">
        <v>10</v>
      </c>
      <c r="D2972">
        <v>0</v>
      </c>
    </row>
    <row r="2973" spans="1:4" x14ac:dyDescent="0.2">
      <c r="A2973">
        <v>418514</v>
      </c>
      <c r="B2973" t="s">
        <v>1</v>
      </c>
      <c r="C2973" t="s">
        <v>10</v>
      </c>
      <c r="D2973">
        <v>0</v>
      </c>
    </row>
    <row r="2974" spans="1:4" x14ac:dyDescent="0.2">
      <c r="A2974">
        <v>418514</v>
      </c>
      <c r="B2974" t="s">
        <v>3</v>
      </c>
      <c r="C2974" t="s">
        <v>10</v>
      </c>
      <c r="D2974">
        <v>0</v>
      </c>
    </row>
    <row r="2975" spans="1:4" x14ac:dyDescent="0.2">
      <c r="A2975">
        <v>418514</v>
      </c>
      <c r="B2975" t="s">
        <v>5</v>
      </c>
      <c r="C2975" t="s">
        <v>10</v>
      </c>
      <c r="D2975">
        <v>5500000</v>
      </c>
    </row>
    <row r="2976" spans="1:4" x14ac:dyDescent="0.2">
      <c r="A2976">
        <v>418514</v>
      </c>
      <c r="B2976" t="s">
        <v>8</v>
      </c>
      <c r="C2976" t="s">
        <v>10</v>
      </c>
      <c r="D2976">
        <v>5500000</v>
      </c>
    </row>
    <row r="2977" spans="1:4" x14ac:dyDescent="0.2">
      <c r="A2977">
        <v>418514</v>
      </c>
      <c r="B2977" t="s">
        <v>6</v>
      </c>
      <c r="C2977" t="s">
        <v>11</v>
      </c>
      <c r="D2977">
        <v>0</v>
      </c>
    </row>
    <row r="2978" spans="1:4" x14ac:dyDescent="0.2">
      <c r="A2978">
        <v>418514</v>
      </c>
      <c r="B2978" t="s">
        <v>0</v>
      </c>
      <c r="C2978" t="s">
        <v>11</v>
      </c>
      <c r="D2978">
        <v>0</v>
      </c>
    </row>
    <row r="2979" spans="1:4" x14ac:dyDescent="0.2">
      <c r="A2979">
        <v>418514</v>
      </c>
      <c r="B2979" t="s">
        <v>7</v>
      </c>
      <c r="C2979" t="s">
        <v>11</v>
      </c>
      <c r="D2979">
        <v>0</v>
      </c>
    </row>
    <row r="2980" spans="1:4" x14ac:dyDescent="0.2">
      <c r="A2980">
        <v>418514</v>
      </c>
      <c r="B2980" t="s">
        <v>2</v>
      </c>
      <c r="C2980" t="s">
        <v>11</v>
      </c>
      <c r="D2980">
        <v>0</v>
      </c>
    </row>
    <row r="2981" spans="1:4" x14ac:dyDescent="0.2">
      <c r="A2981">
        <v>418514</v>
      </c>
      <c r="B2981" t="s">
        <v>4</v>
      </c>
      <c r="C2981" t="s">
        <v>11</v>
      </c>
      <c r="D2981">
        <v>0</v>
      </c>
    </row>
    <row r="2982" spans="1:4" x14ac:dyDescent="0.2">
      <c r="A2982">
        <v>418514</v>
      </c>
      <c r="B2982" t="s">
        <v>5</v>
      </c>
      <c r="C2982" t="s">
        <v>11</v>
      </c>
      <c r="D2982">
        <v>0</v>
      </c>
    </row>
    <row r="2983" spans="1:4" x14ac:dyDescent="0.2">
      <c r="A2983">
        <v>418514</v>
      </c>
      <c r="B2983" t="s">
        <v>8</v>
      </c>
      <c r="C2983" t="s">
        <v>11</v>
      </c>
      <c r="D2983">
        <v>0</v>
      </c>
    </row>
    <row r="2984" spans="1:4" x14ac:dyDescent="0.2">
      <c r="A2984">
        <v>418514</v>
      </c>
      <c r="B2984" t="s">
        <v>1</v>
      </c>
      <c r="C2984" t="s">
        <v>11</v>
      </c>
      <c r="D2984">
        <v>0</v>
      </c>
    </row>
    <row r="2985" spans="1:4" x14ac:dyDescent="0.2">
      <c r="A2985">
        <v>418514</v>
      </c>
      <c r="B2985" t="s">
        <v>3</v>
      </c>
      <c r="C2985" t="s">
        <v>11</v>
      </c>
      <c r="D2985">
        <v>0</v>
      </c>
    </row>
    <row r="2986" spans="1:4" x14ac:dyDescent="0.2">
      <c r="A2986">
        <v>418514</v>
      </c>
      <c r="B2986" t="s">
        <v>6</v>
      </c>
      <c r="C2986" t="s">
        <v>32</v>
      </c>
      <c r="D2986">
        <v>0</v>
      </c>
    </row>
    <row r="2987" spans="1:4" x14ac:dyDescent="0.2">
      <c r="A2987">
        <v>418514</v>
      </c>
      <c r="B2987" t="s">
        <v>0</v>
      </c>
      <c r="C2987" t="s">
        <v>32</v>
      </c>
      <c r="D2987">
        <v>0</v>
      </c>
    </row>
    <row r="2988" spans="1:4" x14ac:dyDescent="0.2">
      <c r="A2988">
        <v>418514</v>
      </c>
      <c r="B2988" t="s">
        <v>7</v>
      </c>
      <c r="C2988" t="s">
        <v>32</v>
      </c>
      <c r="D2988">
        <v>0</v>
      </c>
    </row>
    <row r="2989" spans="1:4" x14ac:dyDescent="0.2">
      <c r="A2989">
        <v>418514</v>
      </c>
      <c r="B2989" t="s">
        <v>2</v>
      </c>
      <c r="C2989" t="s">
        <v>32</v>
      </c>
      <c r="D2989">
        <v>0</v>
      </c>
    </row>
    <row r="2990" spans="1:4" x14ac:dyDescent="0.2">
      <c r="A2990">
        <v>418514</v>
      </c>
      <c r="B2990" t="s">
        <v>4</v>
      </c>
      <c r="C2990" t="s">
        <v>32</v>
      </c>
      <c r="D2990">
        <v>0</v>
      </c>
    </row>
    <row r="2991" spans="1:4" x14ac:dyDescent="0.2">
      <c r="A2991">
        <v>418514</v>
      </c>
      <c r="B2991" t="s">
        <v>5</v>
      </c>
      <c r="C2991" t="s">
        <v>32</v>
      </c>
      <c r="D2991">
        <v>0</v>
      </c>
    </row>
    <row r="2992" spans="1:4" x14ac:dyDescent="0.2">
      <c r="A2992">
        <v>418514</v>
      </c>
      <c r="B2992" t="s">
        <v>8</v>
      </c>
      <c r="C2992" t="s">
        <v>32</v>
      </c>
      <c r="D2992">
        <v>0</v>
      </c>
    </row>
    <row r="2993" spans="1:4" x14ac:dyDescent="0.2">
      <c r="A2993">
        <v>418514</v>
      </c>
      <c r="B2993" t="s">
        <v>1</v>
      </c>
      <c r="C2993" t="s">
        <v>32</v>
      </c>
      <c r="D2993">
        <v>0</v>
      </c>
    </row>
    <row r="2994" spans="1:4" x14ac:dyDescent="0.2">
      <c r="A2994">
        <v>418514</v>
      </c>
      <c r="B2994" t="s">
        <v>3</v>
      </c>
      <c r="C2994" t="s">
        <v>32</v>
      </c>
      <c r="D2994">
        <v>0</v>
      </c>
    </row>
    <row r="2996" spans="1:4" x14ac:dyDescent="0.2">
      <c r="A2996" s="6" t="s">
        <v>12</v>
      </c>
      <c r="B2996" s="6" t="s">
        <v>39</v>
      </c>
      <c r="C2996" s="6" t="s">
        <v>40</v>
      </c>
      <c r="D2996" s="6" t="s">
        <v>14</v>
      </c>
    </row>
    <row r="2997" spans="1:4" x14ac:dyDescent="0.2">
      <c r="A2997">
        <v>418515</v>
      </c>
      <c r="B2997" t="s">
        <v>6</v>
      </c>
      <c r="C2997" t="s">
        <v>9</v>
      </c>
      <c r="D2997">
        <v>0</v>
      </c>
    </row>
    <row r="2998" spans="1:4" x14ac:dyDescent="0.2">
      <c r="A2998">
        <v>418515</v>
      </c>
      <c r="B2998" t="s">
        <v>0</v>
      </c>
      <c r="C2998" t="s">
        <v>9</v>
      </c>
      <c r="D2998">
        <v>0</v>
      </c>
    </row>
    <row r="2999" spans="1:4" x14ac:dyDescent="0.2">
      <c r="A2999">
        <v>418515</v>
      </c>
      <c r="B2999" t="s">
        <v>7</v>
      </c>
      <c r="C2999" t="s">
        <v>9</v>
      </c>
      <c r="D2999">
        <v>0</v>
      </c>
    </row>
    <row r="3000" spans="1:4" x14ac:dyDescent="0.2">
      <c r="A3000">
        <v>418515</v>
      </c>
      <c r="B3000" t="s">
        <v>2</v>
      </c>
      <c r="C3000" t="s">
        <v>9</v>
      </c>
      <c r="D3000">
        <v>0</v>
      </c>
    </row>
    <row r="3001" spans="1:4" x14ac:dyDescent="0.2">
      <c r="A3001">
        <v>418515</v>
      </c>
      <c r="B3001" t="s">
        <v>4</v>
      </c>
      <c r="C3001" t="s">
        <v>9</v>
      </c>
      <c r="D3001">
        <v>0</v>
      </c>
    </row>
    <row r="3002" spans="1:4" x14ac:dyDescent="0.2">
      <c r="A3002">
        <v>418515</v>
      </c>
      <c r="B3002" t="s">
        <v>5</v>
      </c>
      <c r="C3002" t="s">
        <v>9</v>
      </c>
      <c r="D3002">
        <v>0</v>
      </c>
    </row>
    <row r="3003" spans="1:4" x14ac:dyDescent="0.2">
      <c r="A3003">
        <v>418515</v>
      </c>
      <c r="B3003" t="s">
        <v>8</v>
      </c>
      <c r="C3003" t="s">
        <v>9</v>
      </c>
      <c r="D3003">
        <v>0</v>
      </c>
    </row>
    <row r="3004" spans="1:4" x14ac:dyDescent="0.2">
      <c r="A3004">
        <v>418515</v>
      </c>
      <c r="B3004" t="s">
        <v>1</v>
      </c>
      <c r="C3004" t="s">
        <v>9</v>
      </c>
      <c r="D3004">
        <v>0</v>
      </c>
    </row>
    <row r="3005" spans="1:4" x14ac:dyDescent="0.2">
      <c r="A3005">
        <v>418515</v>
      </c>
      <c r="B3005" t="s">
        <v>3</v>
      </c>
      <c r="C3005" t="s">
        <v>9</v>
      </c>
      <c r="D3005">
        <v>0</v>
      </c>
    </row>
    <row r="3006" spans="1:4" x14ac:dyDescent="0.2">
      <c r="A3006">
        <v>418515</v>
      </c>
      <c r="B3006" t="s">
        <v>6</v>
      </c>
      <c r="C3006" t="s">
        <v>10</v>
      </c>
      <c r="D3006">
        <v>0</v>
      </c>
    </row>
    <row r="3007" spans="1:4" x14ac:dyDescent="0.2">
      <c r="A3007">
        <v>418515</v>
      </c>
      <c r="B3007" t="s">
        <v>0</v>
      </c>
      <c r="C3007" t="s">
        <v>10</v>
      </c>
      <c r="D3007">
        <v>0</v>
      </c>
    </row>
    <row r="3008" spans="1:4" x14ac:dyDescent="0.2">
      <c r="A3008">
        <v>418515</v>
      </c>
      <c r="B3008" t="s">
        <v>7</v>
      </c>
      <c r="C3008" t="s">
        <v>10</v>
      </c>
      <c r="D3008">
        <v>0</v>
      </c>
    </row>
    <row r="3009" spans="1:4" x14ac:dyDescent="0.2">
      <c r="A3009">
        <v>418515</v>
      </c>
      <c r="B3009" t="s">
        <v>4</v>
      </c>
      <c r="C3009" t="s">
        <v>10</v>
      </c>
      <c r="D3009">
        <v>0</v>
      </c>
    </row>
    <row r="3010" spans="1:4" x14ac:dyDescent="0.2">
      <c r="A3010">
        <v>418515</v>
      </c>
      <c r="B3010" t="s">
        <v>5</v>
      </c>
      <c r="C3010" t="s">
        <v>10</v>
      </c>
      <c r="D3010">
        <v>0</v>
      </c>
    </row>
    <row r="3011" spans="1:4" x14ac:dyDescent="0.2">
      <c r="A3011">
        <v>418515</v>
      </c>
      <c r="B3011" t="s">
        <v>1</v>
      </c>
      <c r="C3011" t="s">
        <v>10</v>
      </c>
      <c r="D3011">
        <v>0</v>
      </c>
    </row>
    <row r="3012" spans="1:4" x14ac:dyDescent="0.2">
      <c r="A3012">
        <v>418515</v>
      </c>
      <c r="B3012" t="s">
        <v>3</v>
      </c>
      <c r="C3012" t="s">
        <v>10</v>
      </c>
      <c r="D3012">
        <v>0</v>
      </c>
    </row>
    <row r="3013" spans="1:4" x14ac:dyDescent="0.2">
      <c r="A3013">
        <v>418515</v>
      </c>
      <c r="B3013" t="s">
        <v>2</v>
      </c>
      <c r="C3013" t="s">
        <v>10</v>
      </c>
      <c r="D3013">
        <v>5500000</v>
      </c>
    </row>
    <row r="3014" spans="1:4" x14ac:dyDescent="0.2">
      <c r="A3014">
        <v>418515</v>
      </c>
      <c r="B3014" t="s">
        <v>8</v>
      </c>
      <c r="C3014" t="s">
        <v>10</v>
      </c>
      <c r="D3014">
        <v>5500000</v>
      </c>
    </row>
    <row r="3015" spans="1:4" x14ac:dyDescent="0.2">
      <c r="A3015">
        <v>418515</v>
      </c>
      <c r="B3015" t="s">
        <v>6</v>
      </c>
      <c r="C3015" t="s">
        <v>11</v>
      </c>
      <c r="D3015">
        <v>0</v>
      </c>
    </row>
    <row r="3016" spans="1:4" x14ac:dyDescent="0.2">
      <c r="A3016">
        <v>418515</v>
      </c>
      <c r="B3016" t="s">
        <v>0</v>
      </c>
      <c r="C3016" t="s">
        <v>11</v>
      </c>
      <c r="D3016">
        <v>0</v>
      </c>
    </row>
    <row r="3017" spans="1:4" x14ac:dyDescent="0.2">
      <c r="A3017">
        <v>418515</v>
      </c>
      <c r="B3017" t="s">
        <v>7</v>
      </c>
      <c r="C3017" t="s">
        <v>11</v>
      </c>
      <c r="D3017">
        <v>0</v>
      </c>
    </row>
    <row r="3018" spans="1:4" x14ac:dyDescent="0.2">
      <c r="A3018">
        <v>418515</v>
      </c>
      <c r="B3018" t="s">
        <v>2</v>
      </c>
      <c r="C3018" t="s">
        <v>11</v>
      </c>
      <c r="D3018">
        <v>0</v>
      </c>
    </row>
    <row r="3019" spans="1:4" x14ac:dyDescent="0.2">
      <c r="A3019">
        <v>418515</v>
      </c>
      <c r="B3019" t="s">
        <v>4</v>
      </c>
      <c r="C3019" t="s">
        <v>11</v>
      </c>
      <c r="D3019">
        <v>0</v>
      </c>
    </row>
    <row r="3020" spans="1:4" x14ac:dyDescent="0.2">
      <c r="A3020">
        <v>418515</v>
      </c>
      <c r="B3020" t="s">
        <v>5</v>
      </c>
      <c r="C3020" t="s">
        <v>11</v>
      </c>
      <c r="D3020">
        <v>0</v>
      </c>
    </row>
    <row r="3021" spans="1:4" x14ac:dyDescent="0.2">
      <c r="A3021">
        <v>418515</v>
      </c>
      <c r="B3021" t="s">
        <v>8</v>
      </c>
      <c r="C3021" t="s">
        <v>11</v>
      </c>
      <c r="D3021">
        <v>0</v>
      </c>
    </row>
    <row r="3022" spans="1:4" x14ac:dyDescent="0.2">
      <c r="A3022">
        <v>418515</v>
      </c>
      <c r="B3022" t="s">
        <v>1</v>
      </c>
      <c r="C3022" t="s">
        <v>11</v>
      </c>
      <c r="D3022">
        <v>0</v>
      </c>
    </row>
    <row r="3023" spans="1:4" x14ac:dyDescent="0.2">
      <c r="A3023">
        <v>418515</v>
      </c>
      <c r="B3023" t="s">
        <v>3</v>
      </c>
      <c r="C3023" t="s">
        <v>11</v>
      </c>
      <c r="D3023">
        <v>0</v>
      </c>
    </row>
    <row r="3024" spans="1:4" x14ac:dyDescent="0.2">
      <c r="A3024">
        <v>418515</v>
      </c>
      <c r="B3024" t="s">
        <v>6</v>
      </c>
      <c r="C3024" t="s">
        <v>32</v>
      </c>
      <c r="D3024">
        <v>0</v>
      </c>
    </row>
    <row r="3025" spans="1:4" x14ac:dyDescent="0.2">
      <c r="A3025">
        <v>418515</v>
      </c>
      <c r="B3025" t="s">
        <v>0</v>
      </c>
      <c r="C3025" t="s">
        <v>32</v>
      </c>
      <c r="D3025">
        <v>0</v>
      </c>
    </row>
    <row r="3026" spans="1:4" x14ac:dyDescent="0.2">
      <c r="A3026">
        <v>418515</v>
      </c>
      <c r="B3026" t="s">
        <v>7</v>
      </c>
      <c r="C3026" t="s">
        <v>32</v>
      </c>
      <c r="D3026">
        <v>0</v>
      </c>
    </row>
    <row r="3027" spans="1:4" x14ac:dyDescent="0.2">
      <c r="A3027">
        <v>418515</v>
      </c>
      <c r="B3027" t="s">
        <v>2</v>
      </c>
      <c r="C3027" t="s">
        <v>32</v>
      </c>
      <c r="D3027">
        <v>0</v>
      </c>
    </row>
    <row r="3028" spans="1:4" x14ac:dyDescent="0.2">
      <c r="A3028">
        <v>418515</v>
      </c>
      <c r="B3028" t="s">
        <v>4</v>
      </c>
      <c r="C3028" t="s">
        <v>32</v>
      </c>
      <c r="D3028">
        <v>0</v>
      </c>
    </row>
    <row r="3029" spans="1:4" x14ac:dyDescent="0.2">
      <c r="A3029">
        <v>418515</v>
      </c>
      <c r="B3029" t="s">
        <v>5</v>
      </c>
      <c r="C3029" t="s">
        <v>32</v>
      </c>
      <c r="D3029">
        <v>0</v>
      </c>
    </row>
    <row r="3030" spans="1:4" x14ac:dyDescent="0.2">
      <c r="A3030">
        <v>418515</v>
      </c>
      <c r="B3030" t="s">
        <v>8</v>
      </c>
      <c r="C3030" t="s">
        <v>32</v>
      </c>
      <c r="D3030">
        <v>0</v>
      </c>
    </row>
    <row r="3031" spans="1:4" x14ac:dyDescent="0.2">
      <c r="A3031">
        <v>418515</v>
      </c>
      <c r="B3031" t="s">
        <v>1</v>
      </c>
      <c r="C3031" t="s">
        <v>32</v>
      </c>
      <c r="D3031">
        <v>0</v>
      </c>
    </row>
    <row r="3032" spans="1:4" x14ac:dyDescent="0.2">
      <c r="A3032">
        <v>418515</v>
      </c>
      <c r="B3032" t="s">
        <v>3</v>
      </c>
      <c r="C3032" t="s">
        <v>32</v>
      </c>
      <c r="D3032">
        <v>0</v>
      </c>
    </row>
    <row r="3034" spans="1:4" x14ac:dyDescent="0.2">
      <c r="A3034" s="6" t="s">
        <v>12</v>
      </c>
      <c r="B3034" s="6" t="s">
        <v>39</v>
      </c>
      <c r="C3034" s="6" t="s">
        <v>40</v>
      </c>
      <c r="D3034" s="6" t="s">
        <v>14</v>
      </c>
    </row>
    <row r="3035" spans="1:4" x14ac:dyDescent="0.2">
      <c r="A3035">
        <v>418516</v>
      </c>
      <c r="B3035" t="s">
        <v>6</v>
      </c>
      <c r="C3035" t="s">
        <v>9</v>
      </c>
      <c r="D3035">
        <v>0</v>
      </c>
    </row>
    <row r="3036" spans="1:4" x14ac:dyDescent="0.2">
      <c r="A3036">
        <v>418516</v>
      </c>
      <c r="B3036" t="s">
        <v>0</v>
      </c>
      <c r="C3036" t="s">
        <v>9</v>
      </c>
      <c r="D3036">
        <v>0</v>
      </c>
    </row>
    <row r="3037" spans="1:4" x14ac:dyDescent="0.2">
      <c r="A3037">
        <v>418516</v>
      </c>
      <c r="B3037" t="s">
        <v>7</v>
      </c>
      <c r="C3037" t="s">
        <v>9</v>
      </c>
      <c r="D3037">
        <v>0</v>
      </c>
    </row>
    <row r="3038" spans="1:4" x14ac:dyDescent="0.2">
      <c r="A3038">
        <v>418516</v>
      </c>
      <c r="B3038" t="s">
        <v>2</v>
      </c>
      <c r="C3038" t="s">
        <v>9</v>
      </c>
      <c r="D3038">
        <v>0</v>
      </c>
    </row>
    <row r="3039" spans="1:4" x14ac:dyDescent="0.2">
      <c r="A3039">
        <v>418516</v>
      </c>
      <c r="B3039" t="s">
        <v>4</v>
      </c>
      <c r="C3039" t="s">
        <v>9</v>
      </c>
      <c r="D3039">
        <v>0</v>
      </c>
    </row>
    <row r="3040" spans="1:4" x14ac:dyDescent="0.2">
      <c r="A3040">
        <v>418516</v>
      </c>
      <c r="B3040" t="s">
        <v>5</v>
      </c>
      <c r="C3040" t="s">
        <v>9</v>
      </c>
      <c r="D3040">
        <v>0</v>
      </c>
    </row>
    <row r="3041" spans="1:4" x14ac:dyDescent="0.2">
      <c r="A3041">
        <v>418516</v>
      </c>
      <c r="B3041" t="s">
        <v>8</v>
      </c>
      <c r="C3041" t="s">
        <v>9</v>
      </c>
      <c r="D3041">
        <v>0</v>
      </c>
    </row>
    <row r="3042" spans="1:4" x14ac:dyDescent="0.2">
      <c r="A3042">
        <v>418516</v>
      </c>
      <c r="B3042" t="s">
        <v>1</v>
      </c>
      <c r="C3042" t="s">
        <v>9</v>
      </c>
      <c r="D3042">
        <v>0</v>
      </c>
    </row>
    <row r="3043" spans="1:4" x14ac:dyDescent="0.2">
      <c r="A3043">
        <v>418516</v>
      </c>
      <c r="B3043" t="s">
        <v>3</v>
      </c>
      <c r="C3043" t="s">
        <v>9</v>
      </c>
      <c r="D3043">
        <v>0</v>
      </c>
    </row>
    <row r="3044" spans="1:4" x14ac:dyDescent="0.2">
      <c r="A3044">
        <v>418516</v>
      </c>
      <c r="B3044" t="s">
        <v>6</v>
      </c>
      <c r="C3044" t="s">
        <v>10</v>
      </c>
      <c r="D3044">
        <v>0</v>
      </c>
    </row>
    <row r="3045" spans="1:4" x14ac:dyDescent="0.2">
      <c r="A3045">
        <v>418516</v>
      </c>
      <c r="B3045" t="s">
        <v>0</v>
      </c>
      <c r="C3045" t="s">
        <v>10</v>
      </c>
      <c r="D3045">
        <v>0</v>
      </c>
    </row>
    <row r="3046" spans="1:4" x14ac:dyDescent="0.2">
      <c r="A3046">
        <v>418516</v>
      </c>
      <c r="B3046" t="s">
        <v>7</v>
      </c>
      <c r="C3046" t="s">
        <v>10</v>
      </c>
      <c r="D3046">
        <v>0</v>
      </c>
    </row>
    <row r="3047" spans="1:4" x14ac:dyDescent="0.2">
      <c r="A3047">
        <v>418516</v>
      </c>
      <c r="B3047" t="s">
        <v>2</v>
      </c>
      <c r="C3047" t="s">
        <v>10</v>
      </c>
      <c r="D3047">
        <v>0</v>
      </c>
    </row>
    <row r="3048" spans="1:4" x14ac:dyDescent="0.2">
      <c r="A3048">
        <v>418516</v>
      </c>
      <c r="B3048" t="s">
        <v>4</v>
      </c>
      <c r="C3048" t="s">
        <v>10</v>
      </c>
      <c r="D3048">
        <v>0</v>
      </c>
    </row>
    <row r="3049" spans="1:4" x14ac:dyDescent="0.2">
      <c r="A3049">
        <v>418516</v>
      </c>
      <c r="B3049" t="s">
        <v>5</v>
      </c>
      <c r="C3049" t="s">
        <v>10</v>
      </c>
      <c r="D3049">
        <v>0</v>
      </c>
    </row>
    <row r="3050" spans="1:4" x14ac:dyDescent="0.2">
      <c r="A3050">
        <v>418516</v>
      </c>
      <c r="B3050" t="s">
        <v>8</v>
      </c>
      <c r="C3050" t="s">
        <v>10</v>
      </c>
      <c r="D3050">
        <v>0</v>
      </c>
    </row>
    <row r="3051" spans="1:4" x14ac:dyDescent="0.2">
      <c r="A3051">
        <v>418516</v>
      </c>
      <c r="B3051" t="s">
        <v>1</v>
      </c>
      <c r="C3051" t="s">
        <v>10</v>
      </c>
      <c r="D3051">
        <v>0</v>
      </c>
    </row>
    <row r="3052" spans="1:4" x14ac:dyDescent="0.2">
      <c r="A3052">
        <v>418516</v>
      </c>
      <c r="B3052" t="s">
        <v>3</v>
      </c>
      <c r="C3052" t="s">
        <v>10</v>
      </c>
      <c r="D3052">
        <v>0</v>
      </c>
    </row>
    <row r="3053" spans="1:4" x14ac:dyDescent="0.2">
      <c r="A3053">
        <v>418516</v>
      </c>
      <c r="B3053" t="s">
        <v>6</v>
      </c>
      <c r="C3053" t="s">
        <v>11</v>
      </c>
      <c r="D3053">
        <v>0</v>
      </c>
    </row>
    <row r="3054" spans="1:4" x14ac:dyDescent="0.2">
      <c r="A3054">
        <v>418516</v>
      </c>
      <c r="B3054" t="s">
        <v>0</v>
      </c>
      <c r="C3054" t="s">
        <v>11</v>
      </c>
      <c r="D3054">
        <v>0</v>
      </c>
    </row>
    <row r="3055" spans="1:4" x14ac:dyDescent="0.2">
      <c r="A3055">
        <v>418516</v>
      </c>
      <c r="B3055" t="s">
        <v>7</v>
      </c>
      <c r="C3055" t="s">
        <v>11</v>
      </c>
      <c r="D3055">
        <v>0</v>
      </c>
    </row>
    <row r="3056" spans="1:4" x14ac:dyDescent="0.2">
      <c r="A3056">
        <v>418516</v>
      </c>
      <c r="B3056" t="s">
        <v>2</v>
      </c>
      <c r="C3056" t="s">
        <v>11</v>
      </c>
      <c r="D3056">
        <v>0</v>
      </c>
    </row>
    <row r="3057" spans="1:4" x14ac:dyDescent="0.2">
      <c r="A3057">
        <v>418516</v>
      </c>
      <c r="B3057" t="s">
        <v>4</v>
      </c>
      <c r="C3057" t="s">
        <v>11</v>
      </c>
      <c r="D3057">
        <v>0</v>
      </c>
    </row>
    <row r="3058" spans="1:4" x14ac:dyDescent="0.2">
      <c r="A3058">
        <v>418516</v>
      </c>
      <c r="B3058" t="s">
        <v>1</v>
      </c>
      <c r="C3058" t="s">
        <v>11</v>
      </c>
      <c r="D3058">
        <v>0</v>
      </c>
    </row>
    <row r="3059" spans="1:4" x14ac:dyDescent="0.2">
      <c r="A3059">
        <v>418516</v>
      </c>
      <c r="B3059" t="s">
        <v>3</v>
      </c>
      <c r="C3059" t="s">
        <v>11</v>
      </c>
      <c r="D3059">
        <v>0</v>
      </c>
    </row>
    <row r="3060" spans="1:4" x14ac:dyDescent="0.2">
      <c r="A3060">
        <v>418516</v>
      </c>
      <c r="B3060" t="s">
        <v>5</v>
      </c>
      <c r="C3060" t="s">
        <v>11</v>
      </c>
      <c r="D3060">
        <v>6000000</v>
      </c>
    </row>
    <row r="3061" spans="1:4" x14ac:dyDescent="0.2">
      <c r="A3061">
        <v>418516</v>
      </c>
      <c r="B3061" t="s">
        <v>8</v>
      </c>
      <c r="C3061" t="s">
        <v>11</v>
      </c>
      <c r="D3061">
        <v>6000000</v>
      </c>
    </row>
    <row r="3062" spans="1:4" x14ac:dyDescent="0.2">
      <c r="A3062">
        <v>418516</v>
      </c>
      <c r="B3062" t="s">
        <v>6</v>
      </c>
      <c r="C3062" t="s">
        <v>32</v>
      </c>
      <c r="D3062">
        <v>0</v>
      </c>
    </row>
    <row r="3063" spans="1:4" x14ac:dyDescent="0.2">
      <c r="A3063">
        <v>418516</v>
      </c>
      <c r="B3063" t="s">
        <v>0</v>
      </c>
      <c r="C3063" t="s">
        <v>32</v>
      </c>
      <c r="D3063">
        <v>0</v>
      </c>
    </row>
    <row r="3064" spans="1:4" x14ac:dyDescent="0.2">
      <c r="A3064">
        <v>418516</v>
      </c>
      <c r="B3064" t="s">
        <v>7</v>
      </c>
      <c r="C3064" t="s">
        <v>32</v>
      </c>
      <c r="D3064">
        <v>0</v>
      </c>
    </row>
    <row r="3065" spans="1:4" x14ac:dyDescent="0.2">
      <c r="A3065">
        <v>418516</v>
      </c>
      <c r="B3065" t="s">
        <v>2</v>
      </c>
      <c r="C3065" t="s">
        <v>32</v>
      </c>
      <c r="D3065">
        <v>0</v>
      </c>
    </row>
    <row r="3066" spans="1:4" x14ac:dyDescent="0.2">
      <c r="A3066">
        <v>418516</v>
      </c>
      <c r="B3066" t="s">
        <v>4</v>
      </c>
      <c r="C3066" t="s">
        <v>32</v>
      </c>
      <c r="D3066">
        <v>0</v>
      </c>
    </row>
    <row r="3067" spans="1:4" x14ac:dyDescent="0.2">
      <c r="A3067">
        <v>418516</v>
      </c>
      <c r="B3067" t="s">
        <v>5</v>
      </c>
      <c r="C3067" t="s">
        <v>32</v>
      </c>
      <c r="D3067">
        <v>0</v>
      </c>
    </row>
    <row r="3068" spans="1:4" x14ac:dyDescent="0.2">
      <c r="A3068">
        <v>418516</v>
      </c>
      <c r="B3068" t="s">
        <v>8</v>
      </c>
      <c r="C3068" t="s">
        <v>32</v>
      </c>
      <c r="D3068">
        <v>0</v>
      </c>
    </row>
    <row r="3069" spans="1:4" x14ac:dyDescent="0.2">
      <c r="A3069">
        <v>418516</v>
      </c>
      <c r="B3069" t="s">
        <v>1</v>
      </c>
      <c r="C3069" t="s">
        <v>32</v>
      </c>
      <c r="D3069">
        <v>0</v>
      </c>
    </row>
    <row r="3070" spans="1:4" x14ac:dyDescent="0.2">
      <c r="A3070">
        <v>418516</v>
      </c>
      <c r="B3070" t="s">
        <v>3</v>
      </c>
      <c r="C3070" t="s">
        <v>32</v>
      </c>
      <c r="D3070">
        <v>0</v>
      </c>
    </row>
    <row r="3072" spans="1:4" x14ac:dyDescent="0.2">
      <c r="A3072" s="6" t="s">
        <v>12</v>
      </c>
      <c r="B3072" s="6" t="s">
        <v>39</v>
      </c>
      <c r="C3072" s="6" t="s">
        <v>40</v>
      </c>
      <c r="D3072" s="6" t="s">
        <v>14</v>
      </c>
    </row>
    <row r="3073" spans="1:4" x14ac:dyDescent="0.2">
      <c r="A3073">
        <v>418517</v>
      </c>
      <c r="B3073" t="s">
        <v>6</v>
      </c>
      <c r="C3073" t="s">
        <v>9</v>
      </c>
      <c r="D3073">
        <v>0</v>
      </c>
    </row>
    <row r="3074" spans="1:4" x14ac:dyDescent="0.2">
      <c r="A3074">
        <v>418517</v>
      </c>
      <c r="B3074" t="s">
        <v>0</v>
      </c>
      <c r="C3074" t="s">
        <v>9</v>
      </c>
      <c r="D3074">
        <v>0</v>
      </c>
    </row>
    <row r="3075" spans="1:4" x14ac:dyDescent="0.2">
      <c r="A3075">
        <v>418517</v>
      </c>
      <c r="B3075" t="s">
        <v>7</v>
      </c>
      <c r="C3075" t="s">
        <v>9</v>
      </c>
      <c r="D3075">
        <v>0</v>
      </c>
    </row>
    <row r="3076" spans="1:4" x14ac:dyDescent="0.2">
      <c r="A3076">
        <v>418517</v>
      </c>
      <c r="B3076" t="s">
        <v>2</v>
      </c>
      <c r="C3076" t="s">
        <v>9</v>
      </c>
      <c r="D3076">
        <v>0</v>
      </c>
    </row>
    <row r="3077" spans="1:4" x14ac:dyDescent="0.2">
      <c r="A3077">
        <v>418517</v>
      </c>
      <c r="B3077" t="s">
        <v>4</v>
      </c>
      <c r="C3077" t="s">
        <v>9</v>
      </c>
      <c r="D3077">
        <v>0</v>
      </c>
    </row>
    <row r="3078" spans="1:4" x14ac:dyDescent="0.2">
      <c r="A3078">
        <v>418517</v>
      </c>
      <c r="B3078" t="s">
        <v>5</v>
      </c>
      <c r="C3078" t="s">
        <v>9</v>
      </c>
      <c r="D3078">
        <v>0</v>
      </c>
    </row>
    <row r="3079" spans="1:4" x14ac:dyDescent="0.2">
      <c r="A3079">
        <v>418517</v>
      </c>
      <c r="B3079" t="s">
        <v>8</v>
      </c>
      <c r="C3079" t="s">
        <v>9</v>
      </c>
      <c r="D3079">
        <v>0</v>
      </c>
    </row>
    <row r="3080" spans="1:4" x14ac:dyDescent="0.2">
      <c r="A3080">
        <v>418517</v>
      </c>
      <c r="B3080" t="s">
        <v>1</v>
      </c>
      <c r="C3080" t="s">
        <v>9</v>
      </c>
      <c r="D3080">
        <v>0</v>
      </c>
    </row>
    <row r="3081" spans="1:4" x14ac:dyDescent="0.2">
      <c r="A3081">
        <v>418517</v>
      </c>
      <c r="B3081" t="s">
        <v>3</v>
      </c>
      <c r="C3081" t="s">
        <v>9</v>
      </c>
      <c r="D3081">
        <v>0</v>
      </c>
    </row>
    <row r="3082" spans="1:4" x14ac:dyDescent="0.2">
      <c r="A3082">
        <v>418517</v>
      </c>
      <c r="B3082" t="s">
        <v>6</v>
      </c>
      <c r="C3082" t="s">
        <v>10</v>
      </c>
      <c r="D3082">
        <v>0</v>
      </c>
    </row>
    <row r="3083" spans="1:4" x14ac:dyDescent="0.2">
      <c r="A3083">
        <v>418517</v>
      </c>
      <c r="B3083" t="s">
        <v>0</v>
      </c>
      <c r="C3083" t="s">
        <v>10</v>
      </c>
      <c r="D3083">
        <v>0</v>
      </c>
    </row>
    <row r="3084" spans="1:4" x14ac:dyDescent="0.2">
      <c r="A3084">
        <v>418517</v>
      </c>
      <c r="B3084" t="s">
        <v>7</v>
      </c>
      <c r="C3084" t="s">
        <v>10</v>
      </c>
      <c r="D3084">
        <v>0</v>
      </c>
    </row>
    <row r="3085" spans="1:4" x14ac:dyDescent="0.2">
      <c r="A3085">
        <v>418517</v>
      </c>
      <c r="B3085" t="s">
        <v>2</v>
      </c>
      <c r="C3085" t="s">
        <v>10</v>
      </c>
      <c r="D3085">
        <v>0</v>
      </c>
    </row>
    <row r="3086" spans="1:4" x14ac:dyDescent="0.2">
      <c r="A3086">
        <v>418517</v>
      </c>
      <c r="B3086" t="s">
        <v>4</v>
      </c>
      <c r="C3086" t="s">
        <v>10</v>
      </c>
      <c r="D3086">
        <v>0</v>
      </c>
    </row>
    <row r="3087" spans="1:4" x14ac:dyDescent="0.2">
      <c r="A3087">
        <v>418517</v>
      </c>
      <c r="B3087" t="s">
        <v>5</v>
      </c>
      <c r="C3087" t="s">
        <v>10</v>
      </c>
      <c r="D3087">
        <v>0</v>
      </c>
    </row>
    <row r="3088" spans="1:4" x14ac:dyDescent="0.2">
      <c r="A3088">
        <v>418517</v>
      </c>
      <c r="B3088" t="s">
        <v>8</v>
      </c>
      <c r="C3088" t="s">
        <v>10</v>
      </c>
      <c r="D3088">
        <v>0</v>
      </c>
    </row>
    <row r="3089" spans="1:4" x14ac:dyDescent="0.2">
      <c r="A3089">
        <v>418517</v>
      </c>
      <c r="B3089" t="s">
        <v>1</v>
      </c>
      <c r="C3089" t="s">
        <v>10</v>
      </c>
      <c r="D3089">
        <v>0</v>
      </c>
    </row>
    <row r="3090" spans="1:4" x14ac:dyDescent="0.2">
      <c r="A3090">
        <v>418517</v>
      </c>
      <c r="B3090" t="s">
        <v>3</v>
      </c>
      <c r="C3090" t="s">
        <v>10</v>
      </c>
      <c r="D3090">
        <v>0</v>
      </c>
    </row>
    <row r="3091" spans="1:4" x14ac:dyDescent="0.2">
      <c r="A3091">
        <v>418517</v>
      </c>
      <c r="B3091" t="s">
        <v>6</v>
      </c>
      <c r="C3091" t="s">
        <v>11</v>
      </c>
      <c r="D3091">
        <v>0</v>
      </c>
    </row>
    <row r="3092" spans="1:4" x14ac:dyDescent="0.2">
      <c r="A3092">
        <v>418517</v>
      </c>
      <c r="B3092" t="s">
        <v>7</v>
      </c>
      <c r="C3092" t="s">
        <v>11</v>
      </c>
      <c r="D3092">
        <v>0</v>
      </c>
    </row>
    <row r="3093" spans="1:4" x14ac:dyDescent="0.2">
      <c r="A3093">
        <v>418517</v>
      </c>
      <c r="B3093" t="s">
        <v>2</v>
      </c>
      <c r="C3093" t="s">
        <v>11</v>
      </c>
      <c r="D3093">
        <v>0</v>
      </c>
    </row>
    <row r="3094" spans="1:4" x14ac:dyDescent="0.2">
      <c r="A3094">
        <v>418517</v>
      </c>
      <c r="B3094" t="s">
        <v>4</v>
      </c>
      <c r="C3094" t="s">
        <v>11</v>
      </c>
      <c r="D3094">
        <v>0</v>
      </c>
    </row>
    <row r="3095" spans="1:4" x14ac:dyDescent="0.2">
      <c r="A3095">
        <v>418517</v>
      </c>
      <c r="B3095" t="s">
        <v>5</v>
      </c>
      <c r="C3095" t="s">
        <v>11</v>
      </c>
      <c r="D3095">
        <v>0</v>
      </c>
    </row>
    <row r="3096" spans="1:4" x14ac:dyDescent="0.2">
      <c r="A3096">
        <v>418517</v>
      </c>
      <c r="B3096" t="s">
        <v>1</v>
      </c>
      <c r="C3096" t="s">
        <v>11</v>
      </c>
      <c r="D3096">
        <v>0</v>
      </c>
    </row>
    <row r="3097" spans="1:4" x14ac:dyDescent="0.2">
      <c r="A3097">
        <v>418517</v>
      </c>
      <c r="B3097" t="s">
        <v>3</v>
      </c>
      <c r="C3097" t="s">
        <v>11</v>
      </c>
      <c r="D3097">
        <v>0</v>
      </c>
    </row>
    <row r="3098" spans="1:4" x14ac:dyDescent="0.2">
      <c r="A3098">
        <v>418517</v>
      </c>
      <c r="B3098" t="s">
        <v>0</v>
      </c>
      <c r="C3098" t="s">
        <v>11</v>
      </c>
      <c r="D3098">
        <v>20000000</v>
      </c>
    </row>
    <row r="3099" spans="1:4" x14ac:dyDescent="0.2">
      <c r="A3099">
        <v>418517</v>
      </c>
      <c r="B3099" t="s">
        <v>8</v>
      </c>
      <c r="C3099" t="s">
        <v>11</v>
      </c>
      <c r="D3099">
        <v>20000000</v>
      </c>
    </row>
    <row r="3100" spans="1:4" x14ac:dyDescent="0.2">
      <c r="A3100">
        <v>418517</v>
      </c>
      <c r="B3100" t="s">
        <v>6</v>
      </c>
      <c r="C3100" t="s">
        <v>32</v>
      </c>
      <c r="D3100">
        <v>0</v>
      </c>
    </row>
    <row r="3101" spans="1:4" x14ac:dyDescent="0.2">
      <c r="A3101">
        <v>418517</v>
      </c>
      <c r="B3101" t="s">
        <v>0</v>
      </c>
      <c r="C3101" t="s">
        <v>32</v>
      </c>
      <c r="D3101">
        <v>0</v>
      </c>
    </row>
    <row r="3102" spans="1:4" x14ac:dyDescent="0.2">
      <c r="A3102">
        <v>418517</v>
      </c>
      <c r="B3102" t="s">
        <v>7</v>
      </c>
      <c r="C3102" t="s">
        <v>32</v>
      </c>
      <c r="D3102">
        <v>0</v>
      </c>
    </row>
    <row r="3103" spans="1:4" x14ac:dyDescent="0.2">
      <c r="A3103">
        <v>418517</v>
      </c>
      <c r="B3103" t="s">
        <v>2</v>
      </c>
      <c r="C3103" t="s">
        <v>32</v>
      </c>
      <c r="D3103">
        <v>0</v>
      </c>
    </row>
    <row r="3104" spans="1:4" x14ac:dyDescent="0.2">
      <c r="A3104">
        <v>418517</v>
      </c>
      <c r="B3104" t="s">
        <v>4</v>
      </c>
      <c r="C3104" t="s">
        <v>32</v>
      </c>
      <c r="D3104">
        <v>0</v>
      </c>
    </row>
    <row r="3105" spans="1:4" x14ac:dyDescent="0.2">
      <c r="A3105">
        <v>418517</v>
      </c>
      <c r="B3105" t="s">
        <v>5</v>
      </c>
      <c r="C3105" t="s">
        <v>32</v>
      </c>
      <c r="D3105">
        <v>0</v>
      </c>
    </row>
    <row r="3106" spans="1:4" x14ac:dyDescent="0.2">
      <c r="A3106">
        <v>418517</v>
      </c>
      <c r="B3106" t="s">
        <v>8</v>
      </c>
      <c r="C3106" t="s">
        <v>32</v>
      </c>
      <c r="D3106">
        <v>0</v>
      </c>
    </row>
    <row r="3107" spans="1:4" x14ac:dyDescent="0.2">
      <c r="A3107">
        <v>418517</v>
      </c>
      <c r="B3107" t="s">
        <v>1</v>
      </c>
      <c r="C3107" t="s">
        <v>32</v>
      </c>
      <c r="D3107">
        <v>0</v>
      </c>
    </row>
    <row r="3108" spans="1:4" x14ac:dyDescent="0.2">
      <c r="A3108">
        <v>418517</v>
      </c>
      <c r="B3108" t="s">
        <v>3</v>
      </c>
      <c r="C3108" t="s">
        <v>32</v>
      </c>
      <c r="D3108">
        <v>0</v>
      </c>
    </row>
    <row r="3110" spans="1:4" x14ac:dyDescent="0.2">
      <c r="A3110" s="6" t="s">
        <v>12</v>
      </c>
      <c r="B3110" s="6" t="s">
        <v>39</v>
      </c>
      <c r="C3110" s="6" t="s">
        <v>40</v>
      </c>
      <c r="D3110" s="6" t="s">
        <v>14</v>
      </c>
    </row>
    <row r="3111" spans="1:4" x14ac:dyDescent="0.2">
      <c r="A3111">
        <v>418519</v>
      </c>
      <c r="B3111" t="s">
        <v>6</v>
      </c>
      <c r="C3111" t="s">
        <v>9</v>
      </c>
      <c r="D3111">
        <v>0</v>
      </c>
    </row>
    <row r="3112" spans="1:4" x14ac:dyDescent="0.2">
      <c r="A3112">
        <v>418519</v>
      </c>
      <c r="B3112" t="s">
        <v>0</v>
      </c>
      <c r="C3112" t="s">
        <v>9</v>
      </c>
      <c r="D3112">
        <v>0</v>
      </c>
    </row>
    <row r="3113" spans="1:4" x14ac:dyDescent="0.2">
      <c r="A3113">
        <v>418519</v>
      </c>
      <c r="B3113" t="s">
        <v>7</v>
      </c>
      <c r="C3113" t="s">
        <v>9</v>
      </c>
      <c r="D3113">
        <v>0</v>
      </c>
    </row>
    <row r="3114" spans="1:4" x14ac:dyDescent="0.2">
      <c r="A3114">
        <v>418519</v>
      </c>
      <c r="B3114" t="s">
        <v>2</v>
      </c>
      <c r="C3114" t="s">
        <v>9</v>
      </c>
      <c r="D3114">
        <v>0</v>
      </c>
    </row>
    <row r="3115" spans="1:4" x14ac:dyDescent="0.2">
      <c r="A3115">
        <v>418519</v>
      </c>
      <c r="B3115" t="s">
        <v>4</v>
      </c>
      <c r="C3115" t="s">
        <v>9</v>
      </c>
      <c r="D3115">
        <v>0</v>
      </c>
    </row>
    <row r="3116" spans="1:4" x14ac:dyDescent="0.2">
      <c r="A3116">
        <v>418519</v>
      </c>
      <c r="B3116" t="s">
        <v>5</v>
      </c>
      <c r="C3116" t="s">
        <v>9</v>
      </c>
      <c r="D3116">
        <v>0</v>
      </c>
    </row>
    <row r="3117" spans="1:4" x14ac:dyDescent="0.2">
      <c r="A3117">
        <v>418519</v>
      </c>
      <c r="B3117" t="s">
        <v>8</v>
      </c>
      <c r="C3117" t="s">
        <v>9</v>
      </c>
      <c r="D3117">
        <v>0</v>
      </c>
    </row>
    <row r="3118" spans="1:4" x14ac:dyDescent="0.2">
      <c r="A3118">
        <v>418519</v>
      </c>
      <c r="B3118" t="s">
        <v>1</v>
      </c>
      <c r="C3118" t="s">
        <v>9</v>
      </c>
      <c r="D3118">
        <v>0</v>
      </c>
    </row>
    <row r="3119" spans="1:4" x14ac:dyDescent="0.2">
      <c r="A3119">
        <v>418519</v>
      </c>
      <c r="B3119" t="s">
        <v>3</v>
      </c>
      <c r="C3119" t="s">
        <v>9</v>
      </c>
      <c r="D3119">
        <v>0</v>
      </c>
    </row>
    <row r="3120" spans="1:4" x14ac:dyDescent="0.2">
      <c r="A3120">
        <v>418519</v>
      </c>
      <c r="B3120" t="s">
        <v>6</v>
      </c>
      <c r="C3120" t="s">
        <v>10</v>
      </c>
      <c r="D3120">
        <v>0</v>
      </c>
    </row>
    <row r="3121" spans="1:4" x14ac:dyDescent="0.2">
      <c r="A3121">
        <v>418519</v>
      </c>
      <c r="B3121" t="s">
        <v>0</v>
      </c>
      <c r="C3121" t="s">
        <v>10</v>
      </c>
      <c r="D3121">
        <v>0</v>
      </c>
    </row>
    <row r="3122" spans="1:4" x14ac:dyDescent="0.2">
      <c r="A3122">
        <v>418519</v>
      </c>
      <c r="B3122" t="s">
        <v>7</v>
      </c>
      <c r="C3122" t="s">
        <v>10</v>
      </c>
      <c r="D3122">
        <v>0</v>
      </c>
    </row>
    <row r="3123" spans="1:4" x14ac:dyDescent="0.2">
      <c r="A3123">
        <v>418519</v>
      </c>
      <c r="B3123" t="s">
        <v>2</v>
      </c>
      <c r="C3123" t="s">
        <v>10</v>
      </c>
      <c r="D3123">
        <v>0</v>
      </c>
    </row>
    <row r="3124" spans="1:4" x14ac:dyDescent="0.2">
      <c r="A3124">
        <v>418519</v>
      </c>
      <c r="B3124" t="s">
        <v>4</v>
      </c>
      <c r="C3124" t="s">
        <v>10</v>
      </c>
      <c r="D3124">
        <v>0</v>
      </c>
    </row>
    <row r="3125" spans="1:4" x14ac:dyDescent="0.2">
      <c r="A3125">
        <v>418519</v>
      </c>
      <c r="B3125" t="s">
        <v>5</v>
      </c>
      <c r="C3125" t="s">
        <v>10</v>
      </c>
      <c r="D3125">
        <v>0</v>
      </c>
    </row>
    <row r="3126" spans="1:4" x14ac:dyDescent="0.2">
      <c r="A3126">
        <v>418519</v>
      </c>
      <c r="B3126" t="s">
        <v>8</v>
      </c>
      <c r="C3126" t="s">
        <v>10</v>
      </c>
      <c r="D3126">
        <v>0</v>
      </c>
    </row>
    <row r="3127" spans="1:4" x14ac:dyDescent="0.2">
      <c r="A3127">
        <v>418519</v>
      </c>
      <c r="B3127" t="s">
        <v>1</v>
      </c>
      <c r="C3127" t="s">
        <v>10</v>
      </c>
      <c r="D3127">
        <v>0</v>
      </c>
    </row>
    <row r="3128" spans="1:4" x14ac:dyDescent="0.2">
      <c r="A3128">
        <v>418519</v>
      </c>
      <c r="B3128" t="s">
        <v>3</v>
      </c>
      <c r="C3128" t="s">
        <v>10</v>
      </c>
      <c r="D3128">
        <v>0</v>
      </c>
    </row>
    <row r="3129" spans="1:4" x14ac:dyDescent="0.2">
      <c r="A3129">
        <v>418519</v>
      </c>
      <c r="B3129" t="s">
        <v>6</v>
      </c>
      <c r="C3129" t="s">
        <v>11</v>
      </c>
      <c r="D3129">
        <v>0</v>
      </c>
    </row>
    <row r="3130" spans="1:4" x14ac:dyDescent="0.2">
      <c r="A3130">
        <v>418519</v>
      </c>
      <c r="B3130" t="s">
        <v>0</v>
      </c>
      <c r="C3130" t="s">
        <v>11</v>
      </c>
      <c r="D3130">
        <v>0</v>
      </c>
    </row>
    <row r="3131" spans="1:4" x14ac:dyDescent="0.2">
      <c r="A3131">
        <v>418519</v>
      </c>
      <c r="B3131" t="s">
        <v>7</v>
      </c>
      <c r="C3131" t="s">
        <v>11</v>
      </c>
      <c r="D3131">
        <v>0</v>
      </c>
    </row>
    <row r="3132" spans="1:4" x14ac:dyDescent="0.2">
      <c r="A3132">
        <v>418519</v>
      </c>
      <c r="B3132" t="s">
        <v>2</v>
      </c>
      <c r="C3132" t="s">
        <v>11</v>
      </c>
      <c r="D3132">
        <v>0</v>
      </c>
    </row>
    <row r="3133" spans="1:4" x14ac:dyDescent="0.2">
      <c r="A3133">
        <v>418519</v>
      </c>
      <c r="B3133" t="s">
        <v>4</v>
      </c>
      <c r="C3133" t="s">
        <v>11</v>
      </c>
      <c r="D3133">
        <v>0</v>
      </c>
    </row>
    <row r="3134" spans="1:4" x14ac:dyDescent="0.2">
      <c r="A3134">
        <v>418519</v>
      </c>
      <c r="B3134" t="s">
        <v>5</v>
      </c>
      <c r="C3134" t="s">
        <v>11</v>
      </c>
      <c r="D3134">
        <v>0</v>
      </c>
    </row>
    <row r="3135" spans="1:4" x14ac:dyDescent="0.2">
      <c r="A3135">
        <v>418519</v>
      </c>
      <c r="B3135" t="s">
        <v>8</v>
      </c>
      <c r="C3135" t="s">
        <v>11</v>
      </c>
      <c r="D3135">
        <v>0</v>
      </c>
    </row>
    <row r="3136" spans="1:4" x14ac:dyDescent="0.2">
      <c r="A3136">
        <v>418519</v>
      </c>
      <c r="B3136" t="s">
        <v>1</v>
      </c>
      <c r="C3136" t="s">
        <v>11</v>
      </c>
      <c r="D3136">
        <v>0</v>
      </c>
    </row>
    <row r="3137" spans="1:4" x14ac:dyDescent="0.2">
      <c r="A3137">
        <v>418519</v>
      </c>
      <c r="B3137" t="s">
        <v>3</v>
      </c>
      <c r="C3137" t="s">
        <v>11</v>
      </c>
      <c r="D3137">
        <v>0</v>
      </c>
    </row>
    <row r="3138" spans="1:4" x14ac:dyDescent="0.2">
      <c r="A3138">
        <v>418519</v>
      </c>
      <c r="B3138" t="s">
        <v>6</v>
      </c>
      <c r="C3138" t="s">
        <v>32</v>
      </c>
      <c r="D3138">
        <v>0</v>
      </c>
    </row>
    <row r="3139" spans="1:4" x14ac:dyDescent="0.2">
      <c r="A3139">
        <v>418519</v>
      </c>
      <c r="B3139" t="s">
        <v>0</v>
      </c>
      <c r="C3139" t="s">
        <v>32</v>
      </c>
      <c r="D3139">
        <v>0</v>
      </c>
    </row>
    <row r="3140" spans="1:4" x14ac:dyDescent="0.2">
      <c r="A3140">
        <v>418519</v>
      </c>
      <c r="B3140" t="s">
        <v>7</v>
      </c>
      <c r="C3140" t="s">
        <v>32</v>
      </c>
      <c r="D3140">
        <v>0</v>
      </c>
    </row>
    <row r="3141" spans="1:4" x14ac:dyDescent="0.2">
      <c r="A3141">
        <v>418519</v>
      </c>
      <c r="B3141" t="s">
        <v>2</v>
      </c>
      <c r="C3141" t="s">
        <v>32</v>
      </c>
      <c r="D3141">
        <v>0</v>
      </c>
    </row>
    <row r="3142" spans="1:4" x14ac:dyDescent="0.2">
      <c r="A3142">
        <v>418519</v>
      </c>
      <c r="B3142" t="s">
        <v>4</v>
      </c>
      <c r="C3142" t="s">
        <v>32</v>
      </c>
      <c r="D3142">
        <v>0</v>
      </c>
    </row>
    <row r="3143" spans="1:4" x14ac:dyDescent="0.2">
      <c r="A3143">
        <v>418519</v>
      </c>
      <c r="B3143" t="s">
        <v>5</v>
      </c>
      <c r="C3143" t="s">
        <v>32</v>
      </c>
      <c r="D3143">
        <v>0</v>
      </c>
    </row>
    <row r="3144" spans="1:4" x14ac:dyDescent="0.2">
      <c r="A3144">
        <v>418519</v>
      </c>
      <c r="B3144" t="s">
        <v>3</v>
      </c>
      <c r="C3144" t="s">
        <v>32</v>
      </c>
      <c r="D3144">
        <v>0</v>
      </c>
    </row>
    <row r="3145" spans="1:4" x14ac:dyDescent="0.2">
      <c r="A3145">
        <v>418519</v>
      </c>
      <c r="B3145" t="s">
        <v>8</v>
      </c>
      <c r="C3145" t="s">
        <v>32</v>
      </c>
      <c r="D3145">
        <v>1400000</v>
      </c>
    </row>
    <row r="3146" spans="1:4" x14ac:dyDescent="0.2">
      <c r="A3146">
        <v>418519</v>
      </c>
      <c r="B3146" t="s">
        <v>1</v>
      </c>
      <c r="C3146" t="s">
        <v>32</v>
      </c>
      <c r="D3146">
        <v>1400000</v>
      </c>
    </row>
    <row r="3148" spans="1:4" x14ac:dyDescent="0.2">
      <c r="A3148" s="6" t="s">
        <v>12</v>
      </c>
      <c r="B3148" s="6" t="s">
        <v>39</v>
      </c>
      <c r="C3148" s="6" t="s">
        <v>40</v>
      </c>
      <c r="D3148" s="6" t="s">
        <v>14</v>
      </c>
    </row>
    <row r="3149" spans="1:4" x14ac:dyDescent="0.2">
      <c r="A3149">
        <v>418520</v>
      </c>
      <c r="B3149" t="s">
        <v>6</v>
      </c>
      <c r="C3149" t="s">
        <v>9</v>
      </c>
      <c r="D3149">
        <v>0</v>
      </c>
    </row>
    <row r="3150" spans="1:4" x14ac:dyDescent="0.2">
      <c r="A3150">
        <v>418520</v>
      </c>
      <c r="B3150" t="s">
        <v>0</v>
      </c>
      <c r="C3150" t="s">
        <v>9</v>
      </c>
      <c r="D3150">
        <v>0</v>
      </c>
    </row>
    <row r="3151" spans="1:4" x14ac:dyDescent="0.2">
      <c r="A3151">
        <v>418520</v>
      </c>
      <c r="B3151" t="s">
        <v>7</v>
      </c>
      <c r="C3151" t="s">
        <v>9</v>
      </c>
      <c r="D3151">
        <v>0</v>
      </c>
    </row>
    <row r="3152" spans="1:4" x14ac:dyDescent="0.2">
      <c r="A3152">
        <v>418520</v>
      </c>
      <c r="B3152" t="s">
        <v>2</v>
      </c>
      <c r="C3152" t="s">
        <v>9</v>
      </c>
      <c r="D3152">
        <v>0</v>
      </c>
    </row>
    <row r="3153" spans="1:4" x14ac:dyDescent="0.2">
      <c r="A3153">
        <v>418520</v>
      </c>
      <c r="B3153" t="s">
        <v>4</v>
      </c>
      <c r="C3153" t="s">
        <v>9</v>
      </c>
      <c r="D3153">
        <v>0</v>
      </c>
    </row>
    <row r="3154" spans="1:4" x14ac:dyDescent="0.2">
      <c r="A3154">
        <v>418520</v>
      </c>
      <c r="B3154" t="s">
        <v>5</v>
      </c>
      <c r="C3154" t="s">
        <v>9</v>
      </c>
      <c r="D3154">
        <v>0</v>
      </c>
    </row>
    <row r="3155" spans="1:4" x14ac:dyDescent="0.2">
      <c r="A3155">
        <v>418520</v>
      </c>
      <c r="B3155" t="s">
        <v>8</v>
      </c>
      <c r="C3155" t="s">
        <v>9</v>
      </c>
      <c r="D3155">
        <v>0</v>
      </c>
    </row>
    <row r="3156" spans="1:4" x14ac:dyDescent="0.2">
      <c r="A3156">
        <v>418520</v>
      </c>
      <c r="B3156" t="s">
        <v>1</v>
      </c>
      <c r="C3156" t="s">
        <v>9</v>
      </c>
      <c r="D3156">
        <v>0</v>
      </c>
    </row>
    <row r="3157" spans="1:4" x14ac:dyDescent="0.2">
      <c r="A3157">
        <v>418520</v>
      </c>
      <c r="B3157" t="s">
        <v>3</v>
      </c>
      <c r="C3157" t="s">
        <v>9</v>
      </c>
      <c r="D3157">
        <v>0</v>
      </c>
    </row>
    <row r="3158" spans="1:4" x14ac:dyDescent="0.2">
      <c r="A3158">
        <v>418520</v>
      </c>
      <c r="B3158" t="s">
        <v>6</v>
      </c>
      <c r="C3158" t="s">
        <v>10</v>
      </c>
      <c r="D3158">
        <v>0</v>
      </c>
    </row>
    <row r="3159" spans="1:4" x14ac:dyDescent="0.2">
      <c r="A3159">
        <v>418520</v>
      </c>
      <c r="B3159" t="s">
        <v>0</v>
      </c>
      <c r="C3159" t="s">
        <v>10</v>
      </c>
      <c r="D3159">
        <v>0</v>
      </c>
    </row>
    <row r="3160" spans="1:4" x14ac:dyDescent="0.2">
      <c r="A3160">
        <v>418520</v>
      </c>
      <c r="B3160" t="s">
        <v>7</v>
      </c>
      <c r="C3160" t="s">
        <v>10</v>
      </c>
      <c r="D3160">
        <v>0</v>
      </c>
    </row>
    <row r="3161" spans="1:4" x14ac:dyDescent="0.2">
      <c r="A3161">
        <v>418520</v>
      </c>
      <c r="B3161" t="s">
        <v>2</v>
      </c>
      <c r="C3161" t="s">
        <v>10</v>
      </c>
      <c r="D3161">
        <v>0</v>
      </c>
    </row>
    <row r="3162" spans="1:4" x14ac:dyDescent="0.2">
      <c r="A3162">
        <v>418520</v>
      </c>
      <c r="B3162" t="s">
        <v>4</v>
      </c>
      <c r="C3162" t="s">
        <v>10</v>
      </c>
      <c r="D3162">
        <v>0</v>
      </c>
    </row>
    <row r="3163" spans="1:4" x14ac:dyDescent="0.2">
      <c r="A3163">
        <v>418520</v>
      </c>
      <c r="B3163" t="s">
        <v>5</v>
      </c>
      <c r="C3163" t="s">
        <v>10</v>
      </c>
      <c r="D3163">
        <v>0</v>
      </c>
    </row>
    <row r="3164" spans="1:4" x14ac:dyDescent="0.2">
      <c r="A3164">
        <v>418520</v>
      </c>
      <c r="B3164" t="s">
        <v>8</v>
      </c>
      <c r="C3164" t="s">
        <v>10</v>
      </c>
      <c r="D3164">
        <v>0</v>
      </c>
    </row>
    <row r="3165" spans="1:4" x14ac:dyDescent="0.2">
      <c r="A3165">
        <v>418520</v>
      </c>
      <c r="B3165" t="s">
        <v>1</v>
      </c>
      <c r="C3165" t="s">
        <v>10</v>
      </c>
      <c r="D3165">
        <v>0</v>
      </c>
    </row>
    <row r="3166" spans="1:4" x14ac:dyDescent="0.2">
      <c r="A3166">
        <v>418520</v>
      </c>
      <c r="B3166" t="s">
        <v>3</v>
      </c>
      <c r="C3166" t="s">
        <v>10</v>
      </c>
      <c r="D3166">
        <v>0</v>
      </c>
    </row>
    <row r="3167" spans="1:4" x14ac:dyDescent="0.2">
      <c r="A3167">
        <v>418520</v>
      </c>
      <c r="B3167" t="s">
        <v>6</v>
      </c>
      <c r="C3167" t="s">
        <v>11</v>
      </c>
      <c r="D3167">
        <v>0</v>
      </c>
    </row>
    <row r="3168" spans="1:4" x14ac:dyDescent="0.2">
      <c r="A3168">
        <v>418520</v>
      </c>
      <c r="B3168" t="s">
        <v>0</v>
      </c>
      <c r="C3168" t="s">
        <v>11</v>
      </c>
      <c r="D3168">
        <v>0</v>
      </c>
    </row>
    <row r="3169" spans="1:4" x14ac:dyDescent="0.2">
      <c r="A3169">
        <v>418520</v>
      </c>
      <c r="B3169" t="s">
        <v>7</v>
      </c>
      <c r="C3169" t="s">
        <v>11</v>
      </c>
      <c r="D3169">
        <v>0</v>
      </c>
    </row>
    <row r="3170" spans="1:4" x14ac:dyDescent="0.2">
      <c r="A3170">
        <v>418520</v>
      </c>
      <c r="B3170" t="s">
        <v>2</v>
      </c>
      <c r="C3170" t="s">
        <v>11</v>
      </c>
      <c r="D3170">
        <v>0</v>
      </c>
    </row>
    <row r="3171" spans="1:4" x14ac:dyDescent="0.2">
      <c r="A3171">
        <v>418520</v>
      </c>
      <c r="B3171" t="s">
        <v>4</v>
      </c>
      <c r="C3171" t="s">
        <v>11</v>
      </c>
      <c r="D3171">
        <v>0</v>
      </c>
    </row>
    <row r="3172" spans="1:4" x14ac:dyDescent="0.2">
      <c r="A3172">
        <v>418520</v>
      </c>
      <c r="B3172" t="s">
        <v>5</v>
      </c>
      <c r="C3172" t="s">
        <v>11</v>
      </c>
      <c r="D3172">
        <v>0</v>
      </c>
    </row>
    <row r="3173" spans="1:4" x14ac:dyDescent="0.2">
      <c r="A3173">
        <v>418520</v>
      </c>
      <c r="B3173" t="s">
        <v>8</v>
      </c>
      <c r="C3173" t="s">
        <v>11</v>
      </c>
      <c r="D3173">
        <v>0</v>
      </c>
    </row>
    <row r="3174" spans="1:4" x14ac:dyDescent="0.2">
      <c r="A3174">
        <v>418520</v>
      </c>
      <c r="B3174" t="s">
        <v>1</v>
      </c>
      <c r="C3174" t="s">
        <v>11</v>
      </c>
      <c r="D3174">
        <v>0</v>
      </c>
    </row>
    <row r="3175" spans="1:4" x14ac:dyDescent="0.2">
      <c r="A3175">
        <v>418520</v>
      </c>
      <c r="B3175" t="s">
        <v>3</v>
      </c>
      <c r="C3175" t="s">
        <v>11</v>
      </c>
      <c r="D3175">
        <v>0</v>
      </c>
    </row>
    <row r="3176" spans="1:4" x14ac:dyDescent="0.2">
      <c r="A3176">
        <v>418520</v>
      </c>
      <c r="B3176" t="s">
        <v>6</v>
      </c>
      <c r="C3176" t="s">
        <v>32</v>
      </c>
      <c r="D3176">
        <v>0</v>
      </c>
    </row>
    <row r="3177" spans="1:4" x14ac:dyDescent="0.2">
      <c r="A3177">
        <v>418520</v>
      </c>
      <c r="B3177" t="s">
        <v>0</v>
      </c>
      <c r="C3177" t="s">
        <v>32</v>
      </c>
      <c r="D3177">
        <v>0</v>
      </c>
    </row>
    <row r="3178" spans="1:4" x14ac:dyDescent="0.2">
      <c r="A3178">
        <v>418520</v>
      </c>
      <c r="B3178" t="s">
        <v>7</v>
      </c>
      <c r="C3178" t="s">
        <v>32</v>
      </c>
      <c r="D3178">
        <v>0</v>
      </c>
    </row>
    <row r="3179" spans="1:4" x14ac:dyDescent="0.2">
      <c r="A3179">
        <v>418520</v>
      </c>
      <c r="B3179" t="s">
        <v>2</v>
      </c>
      <c r="C3179" t="s">
        <v>32</v>
      </c>
      <c r="D3179">
        <v>0</v>
      </c>
    </row>
    <row r="3180" spans="1:4" x14ac:dyDescent="0.2">
      <c r="A3180">
        <v>418520</v>
      </c>
      <c r="B3180" t="s">
        <v>4</v>
      </c>
      <c r="C3180" t="s">
        <v>32</v>
      </c>
      <c r="D3180">
        <v>0</v>
      </c>
    </row>
    <row r="3181" spans="1:4" x14ac:dyDescent="0.2">
      <c r="A3181">
        <v>418520</v>
      </c>
      <c r="B3181" t="s">
        <v>5</v>
      </c>
      <c r="C3181" t="s">
        <v>32</v>
      </c>
      <c r="D3181">
        <v>0</v>
      </c>
    </row>
    <row r="3182" spans="1:4" x14ac:dyDescent="0.2">
      <c r="A3182">
        <v>418520</v>
      </c>
      <c r="B3182" t="s">
        <v>3</v>
      </c>
      <c r="C3182" t="s">
        <v>32</v>
      </c>
      <c r="D3182">
        <v>0</v>
      </c>
    </row>
    <row r="3183" spans="1:4" x14ac:dyDescent="0.2">
      <c r="A3183">
        <v>418520</v>
      </c>
      <c r="B3183" t="s">
        <v>8</v>
      </c>
      <c r="C3183" t="s">
        <v>32</v>
      </c>
      <c r="D3183">
        <v>2561000</v>
      </c>
    </row>
    <row r="3184" spans="1:4" x14ac:dyDescent="0.2">
      <c r="A3184">
        <v>418520</v>
      </c>
      <c r="B3184" t="s">
        <v>1</v>
      </c>
      <c r="C3184" t="s">
        <v>32</v>
      </c>
      <c r="D3184">
        <v>2561000</v>
      </c>
    </row>
    <row r="3186" spans="1:4" x14ac:dyDescent="0.2">
      <c r="A3186" s="6" t="s">
        <v>12</v>
      </c>
      <c r="B3186" s="6" t="s">
        <v>39</v>
      </c>
      <c r="C3186" s="6" t="s">
        <v>40</v>
      </c>
      <c r="D3186" s="6" t="s">
        <v>14</v>
      </c>
    </row>
    <row r="3187" spans="1:4" x14ac:dyDescent="0.2">
      <c r="A3187">
        <v>413836</v>
      </c>
      <c r="B3187" t="s">
        <v>7</v>
      </c>
      <c r="C3187" t="s">
        <v>126</v>
      </c>
      <c r="D3187">
        <v>252839</v>
      </c>
    </row>
    <row r="3188" spans="1:4" x14ac:dyDescent="0.2">
      <c r="A3188">
        <v>413836</v>
      </c>
      <c r="B3188" t="s">
        <v>6</v>
      </c>
      <c r="C3188" t="s">
        <v>126</v>
      </c>
      <c r="D3188">
        <v>397559</v>
      </c>
    </row>
    <row r="3189" spans="1:4" x14ac:dyDescent="0.2">
      <c r="A3189">
        <v>413836</v>
      </c>
      <c r="B3189" t="s">
        <v>5</v>
      </c>
      <c r="C3189" t="s">
        <v>126</v>
      </c>
      <c r="D3189">
        <v>516749</v>
      </c>
    </row>
    <row r="3190" spans="1:4" x14ac:dyDescent="0.2">
      <c r="A3190">
        <v>413836</v>
      </c>
      <c r="B3190" t="s">
        <v>4</v>
      </c>
      <c r="C3190" t="s">
        <v>126</v>
      </c>
      <c r="D3190">
        <v>1709210</v>
      </c>
    </row>
    <row r="3191" spans="1:4" x14ac:dyDescent="0.2">
      <c r="A3191">
        <v>413836</v>
      </c>
      <c r="B3191" t="s">
        <v>3</v>
      </c>
      <c r="C3191" t="s">
        <v>126</v>
      </c>
      <c r="D3191">
        <v>2711280</v>
      </c>
    </row>
    <row r="3192" spans="1:4" x14ac:dyDescent="0.2">
      <c r="A3192">
        <v>413836</v>
      </c>
      <c r="B3192" t="s">
        <v>2</v>
      </c>
      <c r="C3192" t="s">
        <v>126</v>
      </c>
      <c r="D3192">
        <v>4863713</v>
      </c>
    </row>
    <row r="3193" spans="1:4" x14ac:dyDescent="0.2">
      <c r="A3193">
        <v>413836</v>
      </c>
      <c r="B3193" t="s">
        <v>1</v>
      </c>
      <c r="C3193" t="s">
        <v>126</v>
      </c>
      <c r="D3193">
        <v>6007107</v>
      </c>
    </row>
    <row r="3194" spans="1:4" x14ac:dyDescent="0.2">
      <c r="A3194">
        <v>413836</v>
      </c>
      <c r="B3194" t="s">
        <v>0</v>
      </c>
      <c r="C3194" t="s">
        <v>126</v>
      </c>
      <c r="D3194">
        <v>7680726</v>
      </c>
    </row>
    <row r="3195" spans="1:4" x14ac:dyDescent="0.2">
      <c r="A3195">
        <v>413836</v>
      </c>
      <c r="B3195" t="s">
        <v>8</v>
      </c>
      <c r="C3195" t="s">
        <v>126</v>
      </c>
      <c r="D3195">
        <v>24139183</v>
      </c>
    </row>
    <row r="3198" spans="1:4" x14ac:dyDescent="0.2">
      <c r="A3198" s="20" t="s">
        <v>12</v>
      </c>
      <c r="B3198" s="20" t="s">
        <v>39</v>
      </c>
      <c r="C3198" s="20" t="s">
        <v>40</v>
      </c>
      <c r="D3198" s="20" t="s">
        <v>14</v>
      </c>
    </row>
    <row r="3199" spans="1:4" x14ac:dyDescent="0.2">
      <c r="A3199">
        <v>413807</v>
      </c>
      <c r="B3199" t="s">
        <v>7</v>
      </c>
      <c r="C3199" t="s">
        <v>9</v>
      </c>
      <c r="D3199">
        <v>156683614.42920899</v>
      </c>
    </row>
    <row r="3200" spans="1:4" x14ac:dyDescent="0.2">
      <c r="A3200">
        <v>413807</v>
      </c>
      <c r="B3200" t="s">
        <v>5</v>
      </c>
      <c r="C3200" t="s">
        <v>9</v>
      </c>
      <c r="D3200">
        <v>275853062.42889798</v>
      </c>
    </row>
    <row r="3201" spans="1:4" x14ac:dyDescent="0.2">
      <c r="A3201">
        <v>413807</v>
      </c>
      <c r="B3201" t="s">
        <v>6</v>
      </c>
      <c r="C3201" t="s">
        <v>9</v>
      </c>
      <c r="D3201">
        <v>293084496.99850398</v>
      </c>
    </row>
    <row r="3202" spans="1:4" x14ac:dyDescent="0.2">
      <c r="A3202">
        <v>413807</v>
      </c>
      <c r="B3202" t="s">
        <v>4</v>
      </c>
      <c r="C3202" t="s">
        <v>9</v>
      </c>
      <c r="D3202">
        <v>1016958742.06041</v>
      </c>
    </row>
    <row r="3203" spans="1:4" x14ac:dyDescent="0.2">
      <c r="A3203">
        <v>413807</v>
      </c>
      <c r="B3203" t="s">
        <v>3</v>
      </c>
      <c r="C3203" t="s">
        <v>9</v>
      </c>
      <c r="D3203">
        <v>2396489644.7680001</v>
      </c>
    </row>
    <row r="3204" spans="1:4" x14ac:dyDescent="0.2">
      <c r="A3204">
        <v>413807</v>
      </c>
      <c r="B3204" t="s">
        <v>2</v>
      </c>
      <c r="C3204" t="s">
        <v>9</v>
      </c>
      <c r="D3204">
        <v>3366918870.7247801</v>
      </c>
    </row>
    <row r="3205" spans="1:4" x14ac:dyDescent="0.2">
      <c r="A3205">
        <v>413807</v>
      </c>
      <c r="B3205" t="s">
        <v>1</v>
      </c>
      <c r="C3205" t="s">
        <v>9</v>
      </c>
      <c r="D3205">
        <v>4291842751.8677001</v>
      </c>
    </row>
    <row r="3206" spans="1:4" x14ac:dyDescent="0.2">
      <c r="A3206">
        <v>413807</v>
      </c>
      <c r="B3206" t="s">
        <v>0</v>
      </c>
      <c r="C3206" t="s">
        <v>9</v>
      </c>
      <c r="D3206">
        <v>6054698816.7224998</v>
      </c>
    </row>
    <row r="3207" spans="1:4" x14ac:dyDescent="0.2">
      <c r="A3207">
        <v>413807</v>
      </c>
      <c r="B3207" t="s">
        <v>8</v>
      </c>
      <c r="C3207" t="s">
        <v>9</v>
      </c>
      <c r="D3207">
        <v>17852530000</v>
      </c>
    </row>
    <row r="3208" spans="1:4" x14ac:dyDescent="0.2">
      <c r="A3208">
        <v>413807</v>
      </c>
      <c r="B3208" t="s">
        <v>7</v>
      </c>
      <c r="C3208" t="s">
        <v>10</v>
      </c>
      <c r="D3208">
        <v>175516965.769306</v>
      </c>
    </row>
    <row r="3209" spans="1:4" x14ac:dyDescent="0.2">
      <c r="A3209">
        <v>413807</v>
      </c>
      <c r="B3209" t="s">
        <v>5</v>
      </c>
      <c r="C3209" t="s">
        <v>10</v>
      </c>
      <c r="D3209">
        <v>286175310.91011101</v>
      </c>
    </row>
    <row r="3210" spans="1:4" x14ac:dyDescent="0.2">
      <c r="A3210">
        <v>413807</v>
      </c>
      <c r="B3210" t="s">
        <v>6</v>
      </c>
      <c r="C3210" t="s">
        <v>10</v>
      </c>
      <c r="D3210">
        <v>365553723.80416399</v>
      </c>
    </row>
    <row r="3211" spans="1:4" x14ac:dyDescent="0.2">
      <c r="A3211">
        <v>413807</v>
      </c>
      <c r="B3211" t="s">
        <v>4</v>
      </c>
      <c r="C3211" t="s">
        <v>10</v>
      </c>
      <c r="D3211">
        <v>1102222025.56266</v>
      </c>
    </row>
    <row r="3212" spans="1:4" x14ac:dyDescent="0.2">
      <c r="A3212">
        <v>413807</v>
      </c>
      <c r="B3212" t="s">
        <v>3</v>
      </c>
      <c r="C3212" t="s">
        <v>10</v>
      </c>
      <c r="D3212">
        <v>2841154056.7891998</v>
      </c>
    </row>
    <row r="3213" spans="1:4" x14ac:dyDescent="0.2">
      <c r="A3213">
        <v>413807</v>
      </c>
      <c r="B3213" t="s">
        <v>2</v>
      </c>
      <c r="C3213" t="s">
        <v>10</v>
      </c>
      <c r="D3213">
        <v>3787672141.5416999</v>
      </c>
    </row>
    <row r="3214" spans="1:4" x14ac:dyDescent="0.2">
      <c r="A3214">
        <v>413807</v>
      </c>
      <c r="B3214" t="s">
        <v>1</v>
      </c>
      <c r="C3214" t="s">
        <v>10</v>
      </c>
      <c r="D3214">
        <v>4593571053.8380499</v>
      </c>
    </row>
    <row r="3215" spans="1:4" x14ac:dyDescent="0.2">
      <c r="A3215">
        <v>413807</v>
      </c>
      <c r="B3215" t="s">
        <v>0</v>
      </c>
      <c r="C3215" t="s">
        <v>10</v>
      </c>
      <c r="D3215">
        <v>6487474721.7848101</v>
      </c>
    </row>
    <row r="3216" spans="1:4" x14ac:dyDescent="0.2">
      <c r="A3216">
        <v>413807</v>
      </c>
      <c r="B3216" t="s">
        <v>8</v>
      </c>
      <c r="C3216" t="s">
        <v>10</v>
      </c>
      <c r="D3216">
        <v>19639340000</v>
      </c>
    </row>
    <row r="3217" spans="1:4" x14ac:dyDescent="0.2">
      <c r="A3217">
        <v>413807</v>
      </c>
      <c r="B3217" t="s">
        <v>7</v>
      </c>
      <c r="C3217" t="s">
        <v>11</v>
      </c>
      <c r="D3217">
        <v>191318891.70884699</v>
      </c>
    </row>
    <row r="3218" spans="1:4" x14ac:dyDescent="0.2">
      <c r="A3218">
        <v>413807</v>
      </c>
      <c r="B3218" t="s">
        <v>5</v>
      </c>
      <c r="C3218" t="s">
        <v>11</v>
      </c>
      <c r="D3218">
        <v>275278068.364236</v>
      </c>
    </row>
    <row r="3219" spans="1:4" x14ac:dyDescent="0.2">
      <c r="A3219">
        <v>413807</v>
      </c>
      <c r="B3219" t="s">
        <v>6</v>
      </c>
      <c r="C3219" t="s">
        <v>11</v>
      </c>
      <c r="D3219">
        <v>358443928.64613801</v>
      </c>
    </row>
    <row r="3220" spans="1:4" x14ac:dyDescent="0.2">
      <c r="A3220">
        <v>413807</v>
      </c>
      <c r="B3220" t="s">
        <v>4</v>
      </c>
      <c r="C3220" t="s">
        <v>11</v>
      </c>
      <c r="D3220">
        <v>1165051706.7337</v>
      </c>
    </row>
    <row r="3221" spans="1:4" x14ac:dyDescent="0.2">
      <c r="A3221">
        <v>413807</v>
      </c>
      <c r="B3221" t="s">
        <v>3</v>
      </c>
      <c r="C3221" t="s">
        <v>11</v>
      </c>
      <c r="D3221">
        <v>3194579718.96071</v>
      </c>
    </row>
    <row r="3222" spans="1:4" x14ac:dyDescent="0.2">
      <c r="A3222">
        <v>413807</v>
      </c>
      <c r="B3222" t="s">
        <v>2</v>
      </c>
      <c r="C3222" t="s">
        <v>11</v>
      </c>
      <c r="D3222">
        <v>4024552979.4176998</v>
      </c>
    </row>
    <row r="3223" spans="1:4" x14ac:dyDescent="0.2">
      <c r="A3223">
        <v>413807</v>
      </c>
      <c r="B3223" t="s">
        <v>1</v>
      </c>
      <c r="C3223" t="s">
        <v>11</v>
      </c>
      <c r="D3223">
        <v>4770908693.8391304</v>
      </c>
    </row>
    <row r="3224" spans="1:4" x14ac:dyDescent="0.2">
      <c r="A3224">
        <v>413807</v>
      </c>
      <c r="B3224" t="s">
        <v>0</v>
      </c>
      <c r="C3224" t="s">
        <v>11</v>
      </c>
      <c r="D3224">
        <v>6667131012.3295403</v>
      </c>
    </row>
    <row r="3225" spans="1:4" x14ac:dyDescent="0.2">
      <c r="A3225">
        <v>413807</v>
      </c>
      <c r="B3225" t="s">
        <v>8</v>
      </c>
      <c r="C3225" t="s">
        <v>11</v>
      </c>
      <c r="D3225">
        <v>20647265000</v>
      </c>
    </row>
    <row r="3226" spans="1:4" x14ac:dyDescent="0.2">
      <c r="A3226">
        <v>413807</v>
      </c>
      <c r="B3226" t="s">
        <v>7</v>
      </c>
      <c r="C3226" t="s">
        <v>32</v>
      </c>
      <c r="D3226">
        <v>238037727.98677999</v>
      </c>
    </row>
    <row r="3227" spans="1:4" x14ac:dyDescent="0.2">
      <c r="A3227">
        <v>413807</v>
      </c>
      <c r="B3227" t="s">
        <v>5</v>
      </c>
      <c r="C3227" t="s">
        <v>32</v>
      </c>
      <c r="D3227">
        <v>267520600.35456201</v>
      </c>
    </row>
    <row r="3228" spans="1:4" x14ac:dyDescent="0.2">
      <c r="A3228">
        <v>413807</v>
      </c>
      <c r="B3228" t="s">
        <v>6</v>
      </c>
      <c r="C3228" t="s">
        <v>32</v>
      </c>
      <c r="D3228">
        <v>333577191.22799402</v>
      </c>
    </row>
    <row r="3229" spans="1:4" x14ac:dyDescent="0.2">
      <c r="A3229">
        <v>413807</v>
      </c>
      <c r="B3229" t="s">
        <v>4</v>
      </c>
      <c r="C3229" t="s">
        <v>32</v>
      </c>
      <c r="D3229">
        <v>1203512664.1568201</v>
      </c>
    </row>
    <row r="3230" spans="1:4" x14ac:dyDescent="0.2">
      <c r="A3230">
        <v>413807</v>
      </c>
      <c r="B3230" t="s">
        <v>3</v>
      </c>
      <c r="C3230" t="s">
        <v>32</v>
      </c>
      <c r="D3230">
        <v>3339480961.9249201</v>
      </c>
    </row>
    <row r="3231" spans="1:4" x14ac:dyDescent="0.2">
      <c r="A3231">
        <v>413807</v>
      </c>
      <c r="B3231" t="s">
        <v>2</v>
      </c>
      <c r="C3231" t="s">
        <v>32</v>
      </c>
      <c r="D3231">
        <v>4059799314.40658</v>
      </c>
    </row>
    <row r="3232" spans="1:4" x14ac:dyDescent="0.2">
      <c r="A3232">
        <v>413807</v>
      </c>
      <c r="B3232" t="s">
        <v>1</v>
      </c>
      <c r="C3232" t="s">
        <v>32</v>
      </c>
      <c r="D3232">
        <v>4761390842.6724596</v>
      </c>
    </row>
    <row r="3233" spans="1:4" x14ac:dyDescent="0.2">
      <c r="A3233">
        <v>413807</v>
      </c>
      <c r="B3233" t="s">
        <v>0</v>
      </c>
      <c r="C3233" t="s">
        <v>32</v>
      </c>
      <c r="D3233">
        <v>7026567697.2698898</v>
      </c>
    </row>
    <row r="3234" spans="1:4" x14ac:dyDescent="0.2">
      <c r="A3234">
        <v>413807</v>
      </c>
      <c r="B3234" t="s">
        <v>8</v>
      </c>
      <c r="C3234" t="s">
        <v>32</v>
      </c>
      <c r="D3234">
        <v>21229887000</v>
      </c>
    </row>
    <row r="3236" spans="1:4" x14ac:dyDescent="0.2">
      <c r="A3236" s="20" t="s">
        <v>12</v>
      </c>
      <c r="B3236" s="20" t="s">
        <v>39</v>
      </c>
      <c r="C3236" s="20" t="s">
        <v>40</v>
      </c>
      <c r="D3236" s="20" t="s">
        <v>14</v>
      </c>
    </row>
    <row r="3237" spans="1:4" x14ac:dyDescent="0.2">
      <c r="A3237">
        <v>413808</v>
      </c>
      <c r="B3237" t="s">
        <v>7</v>
      </c>
      <c r="C3237" t="s">
        <v>9</v>
      </c>
      <c r="D3237">
        <v>51030231.558751598</v>
      </c>
    </row>
    <row r="3238" spans="1:4" x14ac:dyDescent="0.2">
      <c r="A3238">
        <v>413808</v>
      </c>
      <c r="B3238" t="s">
        <v>6</v>
      </c>
      <c r="C3238" t="s">
        <v>9</v>
      </c>
      <c r="D3238">
        <v>71610552.888167098</v>
      </c>
    </row>
    <row r="3239" spans="1:4" x14ac:dyDescent="0.2">
      <c r="A3239">
        <v>413808</v>
      </c>
      <c r="B3239" t="s">
        <v>5</v>
      </c>
      <c r="C3239" t="s">
        <v>9</v>
      </c>
      <c r="D3239">
        <v>79986196.220252499</v>
      </c>
    </row>
    <row r="3240" spans="1:4" x14ac:dyDescent="0.2">
      <c r="A3240">
        <v>413808</v>
      </c>
      <c r="B3240" t="s">
        <v>4</v>
      </c>
      <c r="C3240" t="s">
        <v>9</v>
      </c>
      <c r="D3240">
        <v>284246866.19323999</v>
      </c>
    </row>
    <row r="3241" spans="1:4" x14ac:dyDescent="0.2">
      <c r="A3241">
        <v>413808</v>
      </c>
      <c r="B3241" t="s">
        <v>3</v>
      </c>
      <c r="C3241" t="s">
        <v>9</v>
      </c>
      <c r="D3241">
        <v>881440382.55924702</v>
      </c>
    </row>
    <row r="3242" spans="1:4" x14ac:dyDescent="0.2">
      <c r="A3242">
        <v>413808</v>
      </c>
      <c r="B3242" t="s">
        <v>2</v>
      </c>
      <c r="C3242" t="s">
        <v>9</v>
      </c>
      <c r="D3242">
        <v>1415273155.59988</v>
      </c>
    </row>
    <row r="3243" spans="1:4" x14ac:dyDescent="0.2">
      <c r="A3243">
        <v>413808</v>
      </c>
      <c r="B3243" t="s">
        <v>1</v>
      </c>
      <c r="C3243" t="s">
        <v>9</v>
      </c>
      <c r="D3243">
        <v>1796591598.3513801</v>
      </c>
    </row>
    <row r="3244" spans="1:4" x14ac:dyDescent="0.2">
      <c r="A3244">
        <v>413808</v>
      </c>
      <c r="B3244" t="s">
        <v>0</v>
      </c>
      <c r="C3244" t="s">
        <v>9</v>
      </c>
      <c r="D3244">
        <v>2111218016.6290801</v>
      </c>
    </row>
    <row r="3245" spans="1:4" x14ac:dyDescent="0.2">
      <c r="A3245">
        <v>413808</v>
      </c>
      <c r="B3245" t="s">
        <v>8</v>
      </c>
      <c r="C3245" t="s">
        <v>9</v>
      </c>
      <c r="D3245">
        <v>6691397000</v>
      </c>
    </row>
    <row r="3246" spans="1:4" x14ac:dyDescent="0.2">
      <c r="A3246">
        <v>413808</v>
      </c>
      <c r="B3246" t="s">
        <v>7</v>
      </c>
      <c r="C3246" t="s">
        <v>10</v>
      </c>
      <c r="D3246">
        <v>51939648.514011897</v>
      </c>
    </row>
    <row r="3247" spans="1:4" x14ac:dyDescent="0.2">
      <c r="A3247">
        <v>413808</v>
      </c>
      <c r="B3247" t="s">
        <v>6</v>
      </c>
      <c r="C3247" t="s">
        <v>10</v>
      </c>
      <c r="D3247">
        <v>72315462.897422001</v>
      </c>
    </row>
    <row r="3248" spans="1:4" x14ac:dyDescent="0.2">
      <c r="A3248">
        <v>413808</v>
      </c>
      <c r="B3248" t="s">
        <v>5</v>
      </c>
      <c r="C3248" t="s">
        <v>10</v>
      </c>
      <c r="D3248">
        <v>85783883.327325597</v>
      </c>
    </row>
    <row r="3249" spans="1:4" x14ac:dyDescent="0.2">
      <c r="A3249">
        <v>413808</v>
      </c>
      <c r="B3249" t="s">
        <v>4</v>
      </c>
      <c r="C3249" t="s">
        <v>10</v>
      </c>
      <c r="D3249">
        <v>289234975.88370103</v>
      </c>
    </row>
    <row r="3250" spans="1:4" x14ac:dyDescent="0.2">
      <c r="A3250">
        <v>413808</v>
      </c>
      <c r="B3250" t="s">
        <v>3</v>
      </c>
      <c r="C3250" t="s">
        <v>10</v>
      </c>
      <c r="D3250">
        <v>936575908.71961498</v>
      </c>
    </row>
    <row r="3251" spans="1:4" x14ac:dyDescent="0.2">
      <c r="A3251">
        <v>413808</v>
      </c>
      <c r="B3251" t="s">
        <v>2</v>
      </c>
      <c r="C3251" t="s">
        <v>10</v>
      </c>
      <c r="D3251">
        <v>1403519260.61779</v>
      </c>
    </row>
    <row r="3252" spans="1:4" x14ac:dyDescent="0.2">
      <c r="A3252">
        <v>413808</v>
      </c>
      <c r="B3252" t="s">
        <v>1</v>
      </c>
      <c r="C3252" t="s">
        <v>10</v>
      </c>
      <c r="D3252">
        <v>1742905245.4087999</v>
      </c>
    </row>
    <row r="3253" spans="1:4" x14ac:dyDescent="0.2">
      <c r="A3253">
        <v>413808</v>
      </c>
      <c r="B3253" t="s">
        <v>0</v>
      </c>
      <c r="C3253" t="s">
        <v>10</v>
      </c>
      <c r="D3253">
        <v>2177619614.63133</v>
      </c>
    </row>
    <row r="3254" spans="1:4" x14ac:dyDescent="0.2">
      <c r="A3254">
        <v>413808</v>
      </c>
      <c r="B3254" t="s">
        <v>8</v>
      </c>
      <c r="C3254" t="s">
        <v>10</v>
      </c>
      <c r="D3254">
        <v>6759894000</v>
      </c>
    </row>
    <row r="3255" spans="1:4" x14ac:dyDescent="0.2">
      <c r="A3255">
        <v>413808</v>
      </c>
      <c r="B3255" t="s">
        <v>7</v>
      </c>
      <c r="C3255" t="s">
        <v>11</v>
      </c>
      <c r="D3255">
        <v>53490227.6735145</v>
      </c>
    </row>
    <row r="3256" spans="1:4" x14ac:dyDescent="0.2">
      <c r="A3256">
        <v>413808</v>
      </c>
      <c r="B3256" t="s">
        <v>6</v>
      </c>
      <c r="C3256" t="s">
        <v>11</v>
      </c>
      <c r="D3256">
        <v>69325523.679270595</v>
      </c>
    </row>
    <row r="3257" spans="1:4" x14ac:dyDescent="0.2">
      <c r="A3257">
        <v>413808</v>
      </c>
      <c r="B3257" t="s">
        <v>5</v>
      </c>
      <c r="C3257" t="s">
        <v>11</v>
      </c>
      <c r="D3257">
        <v>83682380.479500398</v>
      </c>
    </row>
    <row r="3258" spans="1:4" x14ac:dyDescent="0.2">
      <c r="A3258">
        <v>413808</v>
      </c>
      <c r="B3258" t="s">
        <v>4</v>
      </c>
      <c r="C3258" t="s">
        <v>11</v>
      </c>
      <c r="D3258">
        <v>288228054.24497902</v>
      </c>
    </row>
    <row r="3259" spans="1:4" x14ac:dyDescent="0.2">
      <c r="A3259">
        <v>413808</v>
      </c>
      <c r="B3259" t="s">
        <v>3</v>
      </c>
      <c r="C3259" t="s">
        <v>11</v>
      </c>
      <c r="D3259">
        <v>989415399.18204701</v>
      </c>
    </row>
    <row r="3260" spans="1:4" x14ac:dyDescent="0.2">
      <c r="A3260">
        <v>413808</v>
      </c>
      <c r="B3260" t="s">
        <v>2</v>
      </c>
      <c r="C3260" t="s">
        <v>11</v>
      </c>
      <c r="D3260">
        <v>1414642276.2727001</v>
      </c>
    </row>
    <row r="3261" spans="1:4" x14ac:dyDescent="0.2">
      <c r="A3261">
        <v>413808</v>
      </c>
      <c r="B3261" t="s">
        <v>1</v>
      </c>
      <c r="C3261" t="s">
        <v>11</v>
      </c>
      <c r="D3261">
        <v>1833964507.99793</v>
      </c>
    </row>
    <row r="3262" spans="1:4" x14ac:dyDescent="0.2">
      <c r="A3262">
        <v>413808</v>
      </c>
      <c r="B3262" t="s">
        <v>0</v>
      </c>
      <c r="C3262" t="s">
        <v>11</v>
      </c>
      <c r="D3262">
        <v>2170834630.4700599</v>
      </c>
    </row>
    <row r="3263" spans="1:4" x14ac:dyDescent="0.2">
      <c r="A3263">
        <v>413808</v>
      </c>
      <c r="B3263" t="s">
        <v>8</v>
      </c>
      <c r="C3263" t="s">
        <v>11</v>
      </c>
      <c r="D3263">
        <v>6903583000</v>
      </c>
    </row>
    <row r="3264" spans="1:4" x14ac:dyDescent="0.2">
      <c r="A3264">
        <v>413808</v>
      </c>
      <c r="B3264" t="s">
        <v>7</v>
      </c>
      <c r="C3264" t="s">
        <v>32</v>
      </c>
      <c r="D3264">
        <v>62849187.273324601</v>
      </c>
    </row>
    <row r="3265" spans="1:4" x14ac:dyDescent="0.2">
      <c r="A3265">
        <v>413808</v>
      </c>
      <c r="B3265" t="s">
        <v>6</v>
      </c>
      <c r="C3265" t="s">
        <v>32</v>
      </c>
      <c r="D3265">
        <v>81692121.313528493</v>
      </c>
    </row>
    <row r="3266" spans="1:4" x14ac:dyDescent="0.2">
      <c r="A3266">
        <v>413808</v>
      </c>
      <c r="B3266" t="s">
        <v>5</v>
      </c>
      <c r="C3266" t="s">
        <v>32</v>
      </c>
      <c r="D3266">
        <v>102881714.094699</v>
      </c>
    </row>
    <row r="3267" spans="1:4" x14ac:dyDescent="0.2">
      <c r="A3267">
        <v>413808</v>
      </c>
      <c r="B3267" t="s">
        <v>4</v>
      </c>
      <c r="C3267" t="s">
        <v>32</v>
      </c>
      <c r="D3267">
        <v>405408873.42816699</v>
      </c>
    </row>
    <row r="3268" spans="1:4" x14ac:dyDescent="0.2">
      <c r="A3268">
        <v>413808</v>
      </c>
      <c r="B3268" t="s">
        <v>3</v>
      </c>
      <c r="C3268" t="s">
        <v>32</v>
      </c>
      <c r="D3268">
        <v>1069145152.89025</v>
      </c>
    </row>
    <row r="3269" spans="1:4" x14ac:dyDescent="0.2">
      <c r="A3269">
        <v>413808</v>
      </c>
      <c r="B3269" t="s">
        <v>2</v>
      </c>
      <c r="C3269" t="s">
        <v>32</v>
      </c>
      <c r="D3269">
        <v>1619638431.7469201</v>
      </c>
    </row>
    <row r="3270" spans="1:4" x14ac:dyDescent="0.2">
      <c r="A3270">
        <v>413808</v>
      </c>
      <c r="B3270" t="s">
        <v>1</v>
      </c>
      <c r="C3270" t="s">
        <v>32</v>
      </c>
      <c r="D3270">
        <v>2116353765.96119</v>
      </c>
    </row>
    <row r="3271" spans="1:4" x14ac:dyDescent="0.2">
      <c r="A3271">
        <v>413808</v>
      </c>
      <c r="B3271" t="s">
        <v>0</v>
      </c>
      <c r="C3271" t="s">
        <v>32</v>
      </c>
      <c r="D3271">
        <v>2529796753.2919202</v>
      </c>
    </row>
    <row r="3272" spans="1:4" x14ac:dyDescent="0.2">
      <c r="A3272">
        <v>413808</v>
      </c>
      <c r="B3272" t="s">
        <v>8</v>
      </c>
      <c r="C3272" t="s">
        <v>32</v>
      </c>
      <c r="D3272">
        <v>7987766000</v>
      </c>
    </row>
    <row r="3274" spans="1:4" x14ac:dyDescent="0.2">
      <c r="A3274" s="20" t="s">
        <v>12</v>
      </c>
      <c r="B3274" s="20" t="s">
        <v>39</v>
      </c>
      <c r="C3274" s="20" t="s">
        <v>40</v>
      </c>
      <c r="D3274" s="20" t="s">
        <v>14</v>
      </c>
    </row>
    <row r="3275" spans="1:4" x14ac:dyDescent="0.2">
      <c r="A3275">
        <v>413809</v>
      </c>
      <c r="B3275" t="s">
        <v>7</v>
      </c>
      <c r="C3275" t="s">
        <v>9</v>
      </c>
      <c r="D3275">
        <v>127519100.494969</v>
      </c>
    </row>
    <row r="3276" spans="1:4" x14ac:dyDescent="0.2">
      <c r="A3276">
        <v>413809</v>
      </c>
      <c r="B3276" t="s">
        <v>5</v>
      </c>
      <c r="C3276" t="s">
        <v>9</v>
      </c>
      <c r="D3276">
        <v>205723269.58717701</v>
      </c>
    </row>
    <row r="3277" spans="1:4" x14ac:dyDescent="0.2">
      <c r="A3277">
        <v>413809</v>
      </c>
      <c r="B3277" t="s">
        <v>6</v>
      </c>
      <c r="C3277" t="s">
        <v>9</v>
      </c>
      <c r="D3277">
        <v>275058424.24153101</v>
      </c>
    </row>
    <row r="3278" spans="1:4" x14ac:dyDescent="0.2">
      <c r="A3278">
        <v>413809</v>
      </c>
      <c r="B3278" t="s">
        <v>4</v>
      </c>
      <c r="C3278" t="s">
        <v>9</v>
      </c>
      <c r="D3278">
        <v>797968063.11301303</v>
      </c>
    </row>
    <row r="3279" spans="1:4" x14ac:dyDescent="0.2">
      <c r="A3279">
        <v>413809</v>
      </c>
      <c r="B3279" t="s">
        <v>3</v>
      </c>
      <c r="C3279" t="s">
        <v>9</v>
      </c>
      <c r="D3279">
        <v>1680213948.63114</v>
      </c>
    </row>
    <row r="3280" spans="1:4" x14ac:dyDescent="0.2">
      <c r="A3280">
        <v>413809</v>
      </c>
      <c r="B3280" t="s">
        <v>2</v>
      </c>
      <c r="C3280" t="s">
        <v>9</v>
      </c>
      <c r="D3280">
        <v>2730997135.96557</v>
      </c>
    </row>
    <row r="3281" spans="1:4" x14ac:dyDescent="0.2">
      <c r="A3281">
        <v>413809</v>
      </c>
      <c r="B3281" t="s">
        <v>1</v>
      </c>
      <c r="C3281" t="s">
        <v>9</v>
      </c>
      <c r="D3281">
        <v>4232651627.2047701</v>
      </c>
    </row>
    <row r="3282" spans="1:4" x14ac:dyDescent="0.2">
      <c r="A3282">
        <v>413809</v>
      </c>
      <c r="B3282" t="s">
        <v>0</v>
      </c>
      <c r="C3282" t="s">
        <v>9</v>
      </c>
      <c r="D3282">
        <v>5141008274.2418299</v>
      </c>
    </row>
    <row r="3283" spans="1:4" x14ac:dyDescent="0.2">
      <c r="A3283">
        <v>413809</v>
      </c>
      <c r="B3283" t="s">
        <v>8</v>
      </c>
      <c r="C3283" t="s">
        <v>9</v>
      </c>
      <c r="D3283">
        <v>15191139843.48</v>
      </c>
    </row>
    <row r="3284" spans="1:4" x14ac:dyDescent="0.2">
      <c r="A3284">
        <v>413809</v>
      </c>
      <c r="B3284" t="s">
        <v>7</v>
      </c>
      <c r="C3284" t="s">
        <v>10</v>
      </c>
      <c r="D3284">
        <v>113711021.32294001</v>
      </c>
    </row>
    <row r="3285" spans="1:4" x14ac:dyDescent="0.2">
      <c r="A3285">
        <v>413809</v>
      </c>
      <c r="B3285" t="s">
        <v>5</v>
      </c>
      <c r="C3285" t="s">
        <v>10</v>
      </c>
      <c r="D3285">
        <v>186971102.18594</v>
      </c>
    </row>
    <row r="3286" spans="1:4" x14ac:dyDescent="0.2">
      <c r="A3286">
        <v>413809</v>
      </c>
      <c r="B3286" t="s">
        <v>6</v>
      </c>
      <c r="C3286" t="s">
        <v>10</v>
      </c>
      <c r="D3286">
        <v>240678182.519591</v>
      </c>
    </row>
    <row r="3287" spans="1:4" x14ac:dyDescent="0.2">
      <c r="A3287">
        <v>413809</v>
      </c>
      <c r="B3287" t="s">
        <v>4</v>
      </c>
      <c r="C3287" t="s">
        <v>10</v>
      </c>
      <c r="D3287">
        <v>695447202.47231698</v>
      </c>
    </row>
    <row r="3288" spans="1:4" x14ac:dyDescent="0.2">
      <c r="A3288">
        <v>413809</v>
      </c>
      <c r="B3288" t="s">
        <v>3</v>
      </c>
      <c r="C3288" t="s">
        <v>10</v>
      </c>
      <c r="D3288">
        <v>1721644818.18765</v>
      </c>
    </row>
    <row r="3289" spans="1:4" x14ac:dyDescent="0.2">
      <c r="A3289">
        <v>413809</v>
      </c>
      <c r="B3289" t="s">
        <v>2</v>
      </c>
      <c r="C3289" t="s">
        <v>10</v>
      </c>
      <c r="D3289">
        <v>2908584751.9000602</v>
      </c>
    </row>
    <row r="3290" spans="1:4" x14ac:dyDescent="0.2">
      <c r="A3290">
        <v>413809</v>
      </c>
      <c r="B3290" t="s">
        <v>1</v>
      </c>
      <c r="C3290" t="s">
        <v>10</v>
      </c>
      <c r="D3290">
        <v>3743161076.0423298</v>
      </c>
    </row>
    <row r="3291" spans="1:4" x14ac:dyDescent="0.2">
      <c r="A3291">
        <v>413809</v>
      </c>
      <c r="B3291" t="s">
        <v>0</v>
      </c>
      <c r="C3291" t="s">
        <v>10</v>
      </c>
      <c r="D3291">
        <v>4956106797.5191803</v>
      </c>
    </row>
    <row r="3292" spans="1:4" x14ac:dyDescent="0.2">
      <c r="A3292">
        <v>413809</v>
      </c>
      <c r="B3292" t="s">
        <v>8</v>
      </c>
      <c r="C3292" t="s">
        <v>10</v>
      </c>
      <c r="D3292">
        <v>14566304952.15</v>
      </c>
    </row>
    <row r="3293" spans="1:4" x14ac:dyDescent="0.2">
      <c r="A3293">
        <v>413809</v>
      </c>
      <c r="B3293" t="s">
        <v>7</v>
      </c>
      <c r="C3293" t="s">
        <v>11</v>
      </c>
      <c r="D3293">
        <v>143229852.43603599</v>
      </c>
    </row>
    <row r="3294" spans="1:4" x14ac:dyDescent="0.2">
      <c r="A3294">
        <v>413809</v>
      </c>
      <c r="B3294" t="s">
        <v>5</v>
      </c>
      <c r="C3294" t="s">
        <v>11</v>
      </c>
      <c r="D3294">
        <v>204497663.51587901</v>
      </c>
    </row>
    <row r="3295" spans="1:4" x14ac:dyDescent="0.2">
      <c r="A3295">
        <v>413809</v>
      </c>
      <c r="B3295" t="s">
        <v>6</v>
      </c>
      <c r="C3295" t="s">
        <v>11</v>
      </c>
      <c r="D3295">
        <v>252754912.71073699</v>
      </c>
    </row>
    <row r="3296" spans="1:4" x14ac:dyDescent="0.2">
      <c r="A3296">
        <v>413809</v>
      </c>
      <c r="B3296" t="s">
        <v>4</v>
      </c>
      <c r="C3296" t="s">
        <v>11</v>
      </c>
      <c r="D3296">
        <v>745493972.311185</v>
      </c>
    </row>
    <row r="3297" spans="1:4" x14ac:dyDescent="0.2">
      <c r="A3297">
        <v>413809</v>
      </c>
      <c r="B3297" t="s">
        <v>3</v>
      </c>
      <c r="C3297" t="s">
        <v>11</v>
      </c>
      <c r="D3297">
        <v>2138274964.29896</v>
      </c>
    </row>
    <row r="3298" spans="1:4" x14ac:dyDescent="0.2">
      <c r="A3298">
        <v>413809</v>
      </c>
      <c r="B3298" t="s">
        <v>2</v>
      </c>
      <c r="C3298" t="s">
        <v>11</v>
      </c>
      <c r="D3298">
        <v>3006100549.2719202</v>
      </c>
    </row>
    <row r="3299" spans="1:4" x14ac:dyDescent="0.2">
      <c r="A3299">
        <v>413809</v>
      </c>
      <c r="B3299" t="s">
        <v>1</v>
      </c>
      <c r="C3299" t="s">
        <v>11</v>
      </c>
      <c r="D3299">
        <v>3838675288.93677</v>
      </c>
    </row>
    <row r="3300" spans="1:4" x14ac:dyDescent="0.2">
      <c r="A3300">
        <v>413809</v>
      </c>
      <c r="B3300" t="s">
        <v>0</v>
      </c>
      <c r="C3300" t="s">
        <v>11</v>
      </c>
      <c r="D3300">
        <v>5459737037.4085197</v>
      </c>
    </row>
    <row r="3301" spans="1:4" x14ac:dyDescent="0.2">
      <c r="A3301">
        <v>413809</v>
      </c>
      <c r="B3301" t="s">
        <v>8</v>
      </c>
      <c r="C3301" t="s">
        <v>11</v>
      </c>
      <c r="D3301">
        <v>15788764240.889999</v>
      </c>
    </row>
    <row r="3302" spans="1:4" x14ac:dyDescent="0.2">
      <c r="A3302">
        <v>413809</v>
      </c>
      <c r="B3302" t="s">
        <v>7</v>
      </c>
      <c r="C3302" t="s">
        <v>32</v>
      </c>
      <c r="D3302">
        <v>152477528.97870299</v>
      </c>
    </row>
    <row r="3303" spans="1:4" x14ac:dyDescent="0.2">
      <c r="A3303">
        <v>413809</v>
      </c>
      <c r="B3303" t="s">
        <v>5</v>
      </c>
      <c r="C3303" t="s">
        <v>32</v>
      </c>
      <c r="D3303">
        <v>207607026.96465001</v>
      </c>
    </row>
    <row r="3304" spans="1:4" x14ac:dyDescent="0.2">
      <c r="A3304">
        <v>413809</v>
      </c>
      <c r="B3304" t="s">
        <v>6</v>
      </c>
      <c r="C3304" t="s">
        <v>32</v>
      </c>
      <c r="D3304">
        <v>272487935.97882599</v>
      </c>
    </row>
    <row r="3305" spans="1:4" x14ac:dyDescent="0.2">
      <c r="A3305">
        <v>413809</v>
      </c>
      <c r="B3305" t="s">
        <v>4</v>
      </c>
      <c r="C3305" t="s">
        <v>32</v>
      </c>
      <c r="D3305">
        <v>800777043.87490499</v>
      </c>
    </row>
    <row r="3306" spans="1:4" x14ac:dyDescent="0.2">
      <c r="A3306">
        <v>413809</v>
      </c>
      <c r="B3306" t="s">
        <v>3</v>
      </c>
      <c r="C3306" t="s">
        <v>32</v>
      </c>
      <c r="D3306">
        <v>2236643036.7719798</v>
      </c>
    </row>
    <row r="3307" spans="1:4" x14ac:dyDescent="0.2">
      <c r="A3307">
        <v>413809</v>
      </c>
      <c r="B3307" t="s">
        <v>2</v>
      </c>
      <c r="C3307" t="s">
        <v>32</v>
      </c>
      <c r="D3307">
        <v>3496087701.7447</v>
      </c>
    </row>
    <row r="3308" spans="1:4" x14ac:dyDescent="0.2">
      <c r="A3308">
        <v>413809</v>
      </c>
      <c r="B3308" t="s">
        <v>1</v>
      </c>
      <c r="C3308" t="s">
        <v>32</v>
      </c>
      <c r="D3308">
        <v>4680484883.2557697</v>
      </c>
    </row>
    <row r="3309" spans="1:4" x14ac:dyDescent="0.2">
      <c r="A3309">
        <v>413809</v>
      </c>
      <c r="B3309" t="s">
        <v>0</v>
      </c>
      <c r="C3309" t="s">
        <v>32</v>
      </c>
      <c r="D3309">
        <v>7110041971.3204603</v>
      </c>
    </row>
    <row r="3310" spans="1:4" x14ac:dyDescent="0.2">
      <c r="A3310">
        <v>413809</v>
      </c>
      <c r="B3310" t="s">
        <v>8</v>
      </c>
      <c r="C3310" t="s">
        <v>32</v>
      </c>
      <c r="D3310">
        <v>18956607128.889999</v>
      </c>
    </row>
    <row r="3312" spans="1:4" x14ac:dyDescent="0.2">
      <c r="A3312" s="20" t="s">
        <v>12</v>
      </c>
      <c r="B3312" s="20" t="s">
        <v>40</v>
      </c>
      <c r="C3312" s="20" t="s">
        <v>13</v>
      </c>
      <c r="D3312" s="20" t="s">
        <v>14</v>
      </c>
    </row>
    <row r="3313" spans="1:4" x14ac:dyDescent="0.2">
      <c r="A3313">
        <v>413810</v>
      </c>
      <c r="B3313" t="s">
        <v>9</v>
      </c>
      <c r="C3313" t="s">
        <v>6</v>
      </c>
      <c r="D3313">
        <v>62061226.364443697</v>
      </c>
    </row>
    <row r="3314" spans="1:4" x14ac:dyDescent="0.2">
      <c r="A3314">
        <v>413810</v>
      </c>
      <c r="B3314" t="s">
        <v>9</v>
      </c>
      <c r="C3314" t="s">
        <v>0</v>
      </c>
      <c r="D3314">
        <v>1614736039.4865301</v>
      </c>
    </row>
    <row r="3315" spans="1:4" x14ac:dyDescent="0.2">
      <c r="A3315">
        <v>413810</v>
      </c>
      <c r="B3315" t="s">
        <v>9</v>
      </c>
      <c r="C3315" t="s">
        <v>7</v>
      </c>
      <c r="D3315">
        <v>38835581.260779701</v>
      </c>
    </row>
    <row r="3316" spans="1:4" x14ac:dyDescent="0.2">
      <c r="A3316">
        <v>413810</v>
      </c>
      <c r="B3316" t="s">
        <v>9</v>
      </c>
      <c r="C3316" t="s">
        <v>2</v>
      </c>
      <c r="D3316">
        <v>870575339.26100802</v>
      </c>
    </row>
    <row r="3317" spans="1:4" x14ac:dyDescent="0.2">
      <c r="A3317">
        <v>413810</v>
      </c>
      <c r="B3317" t="s">
        <v>9</v>
      </c>
      <c r="C3317" t="s">
        <v>4</v>
      </c>
      <c r="D3317">
        <v>326699123.86992598</v>
      </c>
    </row>
    <row r="3318" spans="1:4" x14ac:dyDescent="0.2">
      <c r="A3318">
        <v>413810</v>
      </c>
      <c r="B3318" t="s">
        <v>9</v>
      </c>
      <c r="C3318" t="s">
        <v>5</v>
      </c>
      <c r="D3318">
        <v>80817987.207885802</v>
      </c>
    </row>
    <row r="3319" spans="1:4" x14ac:dyDescent="0.2">
      <c r="A3319">
        <v>413810</v>
      </c>
      <c r="B3319" t="s">
        <v>9</v>
      </c>
      <c r="C3319" t="s">
        <v>8</v>
      </c>
      <c r="D3319">
        <v>4513417000</v>
      </c>
    </row>
    <row r="3320" spans="1:4" x14ac:dyDescent="0.2">
      <c r="A3320">
        <v>413810</v>
      </c>
      <c r="B3320" t="s">
        <v>9</v>
      </c>
      <c r="C3320" t="s">
        <v>1</v>
      </c>
      <c r="D3320">
        <v>1068436887.4270101</v>
      </c>
    </row>
    <row r="3321" spans="1:4" x14ac:dyDescent="0.2">
      <c r="A3321">
        <v>413810</v>
      </c>
      <c r="B3321" t="s">
        <v>9</v>
      </c>
      <c r="C3321" t="s">
        <v>3</v>
      </c>
      <c r="D3321">
        <v>451254815.12241501</v>
      </c>
    </row>
    <row r="3322" spans="1:4" x14ac:dyDescent="0.2">
      <c r="A3322">
        <v>413810</v>
      </c>
      <c r="B3322" t="s">
        <v>10</v>
      </c>
      <c r="C3322" t="s">
        <v>6</v>
      </c>
      <c r="D3322">
        <v>66850108.8843389</v>
      </c>
    </row>
    <row r="3323" spans="1:4" x14ac:dyDescent="0.2">
      <c r="A3323">
        <v>413810</v>
      </c>
      <c r="B3323" t="s">
        <v>10</v>
      </c>
      <c r="C3323" t="s">
        <v>0</v>
      </c>
      <c r="D3323">
        <v>1710680431.8420501</v>
      </c>
    </row>
    <row r="3324" spans="1:4" x14ac:dyDescent="0.2">
      <c r="A3324">
        <v>413810</v>
      </c>
      <c r="B3324" t="s">
        <v>10</v>
      </c>
      <c r="C3324" t="s">
        <v>7</v>
      </c>
      <c r="D3324">
        <v>43257335.198532</v>
      </c>
    </row>
    <row r="3325" spans="1:4" x14ac:dyDescent="0.2">
      <c r="A3325">
        <v>413810</v>
      </c>
      <c r="B3325" t="s">
        <v>10</v>
      </c>
      <c r="C3325" t="s">
        <v>2</v>
      </c>
      <c r="D3325">
        <v>948574098.90587997</v>
      </c>
    </row>
    <row r="3326" spans="1:4" x14ac:dyDescent="0.2">
      <c r="A3326">
        <v>413810</v>
      </c>
      <c r="B3326" t="s">
        <v>10</v>
      </c>
      <c r="C3326" t="s">
        <v>4</v>
      </c>
      <c r="D3326">
        <v>384910679.319902</v>
      </c>
    </row>
    <row r="3327" spans="1:4" x14ac:dyDescent="0.2">
      <c r="A3327">
        <v>413810</v>
      </c>
      <c r="B3327" t="s">
        <v>10</v>
      </c>
      <c r="C3327" t="s">
        <v>5</v>
      </c>
      <c r="D3327">
        <v>87313858.839616999</v>
      </c>
    </row>
    <row r="3328" spans="1:4" x14ac:dyDescent="0.2">
      <c r="A3328">
        <v>413810</v>
      </c>
      <c r="B3328" t="s">
        <v>10</v>
      </c>
      <c r="C3328" t="s">
        <v>8</v>
      </c>
      <c r="D3328">
        <v>4887661000</v>
      </c>
    </row>
    <row r="3329" spans="1:4" x14ac:dyDescent="0.2">
      <c r="A3329">
        <v>413810</v>
      </c>
      <c r="B3329" t="s">
        <v>10</v>
      </c>
      <c r="C3329" t="s">
        <v>1</v>
      </c>
      <c r="D3329">
        <v>1147554485.75892</v>
      </c>
    </row>
    <row r="3330" spans="1:4" x14ac:dyDescent="0.2">
      <c r="A3330">
        <v>413810</v>
      </c>
      <c r="B3330" t="s">
        <v>10</v>
      </c>
      <c r="C3330" t="s">
        <v>3</v>
      </c>
      <c r="D3330">
        <v>498520001.25076401</v>
      </c>
    </row>
    <row r="3331" spans="1:4" x14ac:dyDescent="0.2">
      <c r="A3331">
        <v>413810</v>
      </c>
      <c r="B3331" t="s">
        <v>11</v>
      </c>
      <c r="C3331" t="s">
        <v>6</v>
      </c>
      <c r="D3331">
        <v>72550696.639162093</v>
      </c>
    </row>
    <row r="3332" spans="1:4" x14ac:dyDescent="0.2">
      <c r="A3332">
        <v>413810</v>
      </c>
      <c r="B3332" t="s">
        <v>11</v>
      </c>
      <c r="C3332" t="s">
        <v>0</v>
      </c>
      <c r="D3332">
        <v>1770999335.6888599</v>
      </c>
    </row>
    <row r="3333" spans="1:4" x14ac:dyDescent="0.2">
      <c r="A3333">
        <v>413810</v>
      </c>
      <c r="B3333" t="s">
        <v>11</v>
      </c>
      <c r="C3333" t="s">
        <v>7</v>
      </c>
      <c r="D3333">
        <v>46697198.072539203</v>
      </c>
    </row>
    <row r="3334" spans="1:4" x14ac:dyDescent="0.2">
      <c r="A3334">
        <v>413810</v>
      </c>
      <c r="B3334" t="s">
        <v>11</v>
      </c>
      <c r="C3334" t="s">
        <v>2</v>
      </c>
      <c r="D3334">
        <v>1028981393.50674</v>
      </c>
    </row>
    <row r="3335" spans="1:4" x14ac:dyDescent="0.2">
      <c r="A3335">
        <v>413810</v>
      </c>
      <c r="B3335" t="s">
        <v>11</v>
      </c>
      <c r="C3335" t="s">
        <v>4</v>
      </c>
      <c r="D3335">
        <v>391808784.77714598</v>
      </c>
    </row>
    <row r="3336" spans="1:4" x14ac:dyDescent="0.2">
      <c r="A3336">
        <v>413810</v>
      </c>
      <c r="B3336" t="s">
        <v>11</v>
      </c>
      <c r="C3336" t="s">
        <v>5</v>
      </c>
      <c r="D3336">
        <v>91436159.901466995</v>
      </c>
    </row>
    <row r="3337" spans="1:4" x14ac:dyDescent="0.2">
      <c r="A3337">
        <v>413810</v>
      </c>
      <c r="B3337" t="s">
        <v>11</v>
      </c>
      <c r="C3337" t="s">
        <v>8</v>
      </c>
      <c r="D3337">
        <v>5092672000</v>
      </c>
    </row>
    <row r="3338" spans="1:4" x14ac:dyDescent="0.2">
      <c r="A3338">
        <v>413810</v>
      </c>
      <c r="B3338" t="s">
        <v>11</v>
      </c>
      <c r="C3338" t="s">
        <v>1</v>
      </c>
      <c r="D3338">
        <v>1152558381.1026399</v>
      </c>
    </row>
    <row r="3339" spans="1:4" x14ac:dyDescent="0.2">
      <c r="A3339">
        <v>413810</v>
      </c>
      <c r="B3339" t="s">
        <v>11</v>
      </c>
      <c r="C3339" t="s">
        <v>3</v>
      </c>
      <c r="D3339">
        <v>537640050.31145</v>
      </c>
    </row>
    <row r="3340" spans="1:4" x14ac:dyDescent="0.2">
      <c r="A3340">
        <v>413810</v>
      </c>
      <c r="B3340" t="s">
        <v>32</v>
      </c>
      <c r="C3340" t="s">
        <v>6</v>
      </c>
      <c r="D3340">
        <v>69488456.175528601</v>
      </c>
    </row>
    <row r="3341" spans="1:4" x14ac:dyDescent="0.2">
      <c r="A3341">
        <v>413810</v>
      </c>
      <c r="B3341" t="s">
        <v>32</v>
      </c>
      <c r="C3341" t="s">
        <v>0</v>
      </c>
      <c r="D3341">
        <v>1649085731.4637001</v>
      </c>
    </row>
    <row r="3342" spans="1:4" x14ac:dyDescent="0.2">
      <c r="A3342">
        <v>413810</v>
      </c>
      <c r="B3342" t="s">
        <v>32</v>
      </c>
      <c r="C3342" t="s">
        <v>7</v>
      </c>
      <c r="D3342">
        <v>44706053.811229698</v>
      </c>
    </row>
    <row r="3343" spans="1:4" x14ac:dyDescent="0.2">
      <c r="A3343">
        <v>413810</v>
      </c>
      <c r="B3343" t="s">
        <v>32</v>
      </c>
      <c r="C3343" t="s">
        <v>2</v>
      </c>
      <c r="D3343">
        <v>973675963.15589595</v>
      </c>
    </row>
    <row r="3344" spans="1:4" x14ac:dyDescent="0.2">
      <c r="A3344">
        <v>413810</v>
      </c>
      <c r="B3344" t="s">
        <v>32</v>
      </c>
      <c r="C3344" t="s">
        <v>4</v>
      </c>
      <c r="D3344">
        <v>392089645.97719502</v>
      </c>
    </row>
    <row r="3345" spans="1:4" x14ac:dyDescent="0.2">
      <c r="A3345">
        <v>413810</v>
      </c>
      <c r="B3345" t="s">
        <v>32</v>
      </c>
      <c r="C3345" t="s">
        <v>5</v>
      </c>
      <c r="D3345">
        <v>84057777.419728801</v>
      </c>
    </row>
    <row r="3346" spans="1:4" x14ac:dyDescent="0.2">
      <c r="A3346">
        <v>413810</v>
      </c>
      <c r="B3346" t="s">
        <v>32</v>
      </c>
      <c r="C3346" t="s">
        <v>8</v>
      </c>
      <c r="D3346">
        <v>4840579000</v>
      </c>
    </row>
    <row r="3347" spans="1:4" x14ac:dyDescent="0.2">
      <c r="A3347">
        <v>413810</v>
      </c>
      <c r="B3347" t="s">
        <v>32</v>
      </c>
      <c r="C3347" t="s">
        <v>1</v>
      </c>
      <c r="D3347">
        <v>1119987829.2592199</v>
      </c>
    </row>
    <row r="3348" spans="1:4" x14ac:dyDescent="0.2">
      <c r="A3348">
        <v>413810</v>
      </c>
      <c r="B3348" t="s">
        <v>32</v>
      </c>
      <c r="C3348" t="s">
        <v>3</v>
      </c>
      <c r="D3348">
        <v>507487542.73750699</v>
      </c>
    </row>
    <row r="3350" spans="1:4" x14ac:dyDescent="0.2">
      <c r="A3350" s="20" t="s">
        <v>12</v>
      </c>
      <c r="B3350" s="20" t="s">
        <v>39</v>
      </c>
      <c r="C3350" s="20" t="s">
        <v>40</v>
      </c>
      <c r="D3350" s="20" t="s">
        <v>14</v>
      </c>
    </row>
    <row r="3351" spans="1:4" x14ac:dyDescent="0.2">
      <c r="A3351">
        <v>413811</v>
      </c>
      <c r="B3351" t="s">
        <v>7</v>
      </c>
      <c r="C3351" t="s">
        <v>9</v>
      </c>
      <c r="D3351">
        <v>49383306.46587</v>
      </c>
    </row>
    <row r="3352" spans="1:4" x14ac:dyDescent="0.2">
      <c r="A3352">
        <v>413811</v>
      </c>
      <c r="B3352" t="s">
        <v>6</v>
      </c>
      <c r="C3352" t="s">
        <v>9</v>
      </c>
      <c r="D3352">
        <v>76996388.183296204</v>
      </c>
    </row>
    <row r="3353" spans="1:4" x14ac:dyDescent="0.2">
      <c r="A3353">
        <v>413811</v>
      </c>
      <c r="B3353" t="s">
        <v>5</v>
      </c>
      <c r="C3353" t="s">
        <v>9</v>
      </c>
      <c r="D3353">
        <v>140347678.14653099</v>
      </c>
    </row>
    <row r="3354" spans="1:4" x14ac:dyDescent="0.2">
      <c r="A3354">
        <v>413811</v>
      </c>
      <c r="B3354" t="s">
        <v>4</v>
      </c>
      <c r="C3354" t="s">
        <v>9</v>
      </c>
      <c r="D3354">
        <v>427629349.735928</v>
      </c>
    </row>
    <row r="3355" spans="1:4" x14ac:dyDescent="0.2">
      <c r="A3355">
        <v>413811</v>
      </c>
      <c r="B3355" t="s">
        <v>3</v>
      </c>
      <c r="C3355" t="s">
        <v>9</v>
      </c>
      <c r="D3355">
        <v>667870149.85646105</v>
      </c>
    </row>
    <row r="3356" spans="1:4" x14ac:dyDescent="0.2">
      <c r="A3356">
        <v>413811</v>
      </c>
      <c r="B3356" t="s">
        <v>2</v>
      </c>
      <c r="C3356" t="s">
        <v>9</v>
      </c>
      <c r="D3356">
        <v>1145466507.6516099</v>
      </c>
    </row>
    <row r="3357" spans="1:4" x14ac:dyDescent="0.2">
      <c r="A3357">
        <v>413811</v>
      </c>
      <c r="B3357" t="s">
        <v>1</v>
      </c>
      <c r="C3357" t="s">
        <v>9</v>
      </c>
      <c r="D3357">
        <v>1415534616.5539801</v>
      </c>
    </row>
    <row r="3358" spans="1:4" x14ac:dyDescent="0.2">
      <c r="A3358">
        <v>413811</v>
      </c>
      <c r="B3358" t="s">
        <v>0</v>
      </c>
      <c r="C3358" t="s">
        <v>9</v>
      </c>
      <c r="D3358">
        <v>1578673003.4063301</v>
      </c>
    </row>
    <row r="3359" spans="1:4" x14ac:dyDescent="0.2">
      <c r="A3359">
        <v>413811</v>
      </c>
      <c r="B3359" t="s">
        <v>8</v>
      </c>
      <c r="C3359" t="s">
        <v>9</v>
      </c>
      <c r="D3359">
        <v>5501901000</v>
      </c>
    </row>
    <row r="3360" spans="1:4" x14ac:dyDescent="0.2">
      <c r="A3360">
        <v>413811</v>
      </c>
      <c r="B3360" t="s">
        <v>7</v>
      </c>
      <c r="C3360" t="s">
        <v>10</v>
      </c>
      <c r="D3360">
        <v>53115071.955913901</v>
      </c>
    </row>
    <row r="3361" spans="1:4" x14ac:dyDescent="0.2">
      <c r="A3361">
        <v>413811</v>
      </c>
      <c r="B3361" t="s">
        <v>6</v>
      </c>
      <c r="C3361" t="s">
        <v>10</v>
      </c>
      <c r="D3361">
        <v>82747445.249642894</v>
      </c>
    </row>
    <row r="3362" spans="1:4" x14ac:dyDescent="0.2">
      <c r="A3362">
        <v>413811</v>
      </c>
      <c r="B3362" t="s">
        <v>5</v>
      </c>
      <c r="C3362" t="s">
        <v>10</v>
      </c>
      <c r="D3362">
        <v>150017493.230555</v>
      </c>
    </row>
    <row r="3363" spans="1:4" x14ac:dyDescent="0.2">
      <c r="A3363">
        <v>413811</v>
      </c>
      <c r="B3363" t="s">
        <v>4</v>
      </c>
      <c r="C3363" t="s">
        <v>10</v>
      </c>
      <c r="D3363">
        <v>450844459.58016598</v>
      </c>
    </row>
    <row r="3364" spans="1:4" x14ac:dyDescent="0.2">
      <c r="A3364">
        <v>413811</v>
      </c>
      <c r="B3364" t="s">
        <v>3</v>
      </c>
      <c r="C3364" t="s">
        <v>10</v>
      </c>
      <c r="D3364">
        <v>720485932.16697705</v>
      </c>
    </row>
    <row r="3365" spans="1:4" x14ac:dyDescent="0.2">
      <c r="A3365">
        <v>413811</v>
      </c>
      <c r="B3365" t="s">
        <v>2</v>
      </c>
      <c r="C3365" t="s">
        <v>10</v>
      </c>
      <c r="D3365">
        <v>1226181222.6724</v>
      </c>
    </row>
    <row r="3366" spans="1:4" x14ac:dyDescent="0.2">
      <c r="A3366">
        <v>413811</v>
      </c>
      <c r="B3366" t="s">
        <v>1</v>
      </c>
      <c r="C3366" t="s">
        <v>10</v>
      </c>
      <c r="D3366">
        <v>1507893970.4610701</v>
      </c>
    </row>
    <row r="3367" spans="1:4" x14ac:dyDescent="0.2">
      <c r="A3367">
        <v>413811</v>
      </c>
      <c r="B3367" t="s">
        <v>0</v>
      </c>
      <c r="C3367" t="s">
        <v>10</v>
      </c>
      <c r="D3367">
        <v>1678225404.68328</v>
      </c>
    </row>
    <row r="3368" spans="1:4" x14ac:dyDescent="0.2">
      <c r="A3368">
        <v>413811</v>
      </c>
      <c r="B3368" t="s">
        <v>8</v>
      </c>
      <c r="C3368" t="s">
        <v>10</v>
      </c>
      <c r="D3368">
        <v>5869511000</v>
      </c>
    </row>
    <row r="3369" spans="1:4" x14ac:dyDescent="0.2">
      <c r="A3369">
        <v>413811</v>
      </c>
      <c r="B3369" t="s">
        <v>7</v>
      </c>
      <c r="C3369" t="s">
        <v>11</v>
      </c>
      <c r="D3369">
        <v>58951863.874688603</v>
      </c>
    </row>
    <row r="3370" spans="1:4" x14ac:dyDescent="0.2">
      <c r="A3370">
        <v>413811</v>
      </c>
      <c r="B3370" t="s">
        <v>6</v>
      </c>
      <c r="C3370" t="s">
        <v>11</v>
      </c>
      <c r="D3370">
        <v>89375808.985316798</v>
      </c>
    </row>
    <row r="3371" spans="1:4" x14ac:dyDescent="0.2">
      <c r="A3371">
        <v>413811</v>
      </c>
      <c r="B3371" t="s">
        <v>5</v>
      </c>
      <c r="C3371" t="s">
        <v>11</v>
      </c>
      <c r="D3371">
        <v>159961961.538914</v>
      </c>
    </row>
    <row r="3372" spans="1:4" x14ac:dyDescent="0.2">
      <c r="A3372">
        <v>413811</v>
      </c>
      <c r="B3372" t="s">
        <v>4</v>
      </c>
      <c r="C3372" t="s">
        <v>11</v>
      </c>
      <c r="D3372">
        <v>482550475.40411699</v>
      </c>
    </row>
    <row r="3373" spans="1:4" x14ac:dyDescent="0.2">
      <c r="A3373">
        <v>413811</v>
      </c>
      <c r="B3373" t="s">
        <v>3</v>
      </c>
      <c r="C3373" t="s">
        <v>11</v>
      </c>
      <c r="D3373">
        <v>788626181.38977301</v>
      </c>
    </row>
    <row r="3374" spans="1:4" x14ac:dyDescent="0.2">
      <c r="A3374">
        <v>413811</v>
      </c>
      <c r="B3374" t="s">
        <v>2</v>
      </c>
      <c r="C3374" t="s">
        <v>11</v>
      </c>
      <c r="D3374">
        <v>1334962884.15959</v>
      </c>
    </row>
    <row r="3375" spans="1:4" x14ac:dyDescent="0.2">
      <c r="A3375">
        <v>413811</v>
      </c>
      <c r="B3375" t="s">
        <v>1</v>
      </c>
      <c r="C3375" t="s">
        <v>11</v>
      </c>
      <c r="D3375">
        <v>1623431435.8627801</v>
      </c>
    </row>
    <row r="3376" spans="1:4" x14ac:dyDescent="0.2">
      <c r="A3376">
        <v>413811</v>
      </c>
      <c r="B3376" t="s">
        <v>0</v>
      </c>
      <c r="C3376" t="s">
        <v>11</v>
      </c>
      <c r="D3376">
        <v>1808959388.7848201</v>
      </c>
    </row>
    <row r="3377" spans="1:4" x14ac:dyDescent="0.2">
      <c r="A3377">
        <v>413811</v>
      </c>
      <c r="B3377" t="s">
        <v>8</v>
      </c>
      <c r="C3377" t="s">
        <v>11</v>
      </c>
      <c r="D3377">
        <v>6346820000</v>
      </c>
    </row>
    <row r="3378" spans="1:4" x14ac:dyDescent="0.2">
      <c r="A3378">
        <v>413811</v>
      </c>
      <c r="B3378" t="s">
        <v>7</v>
      </c>
      <c r="C3378" t="s">
        <v>32</v>
      </c>
      <c r="D3378">
        <v>62133746.026833899</v>
      </c>
    </row>
    <row r="3379" spans="1:4" x14ac:dyDescent="0.2">
      <c r="A3379">
        <v>413811</v>
      </c>
      <c r="B3379" t="s">
        <v>6</v>
      </c>
      <c r="C3379" t="s">
        <v>32</v>
      </c>
      <c r="D3379">
        <v>93450541.7563335</v>
      </c>
    </row>
    <row r="3380" spans="1:4" x14ac:dyDescent="0.2">
      <c r="A3380">
        <v>413811</v>
      </c>
      <c r="B3380" t="s">
        <v>5</v>
      </c>
      <c r="C3380" t="s">
        <v>32</v>
      </c>
      <c r="D3380">
        <v>165891759.04844001</v>
      </c>
    </row>
    <row r="3381" spans="1:4" x14ac:dyDescent="0.2">
      <c r="A3381">
        <v>413811</v>
      </c>
      <c r="B3381" t="s">
        <v>4</v>
      </c>
      <c r="C3381" t="s">
        <v>32</v>
      </c>
      <c r="D3381">
        <v>504628922.669173</v>
      </c>
    </row>
    <row r="3382" spans="1:4" x14ac:dyDescent="0.2">
      <c r="A3382">
        <v>413811</v>
      </c>
      <c r="B3382" t="s">
        <v>3</v>
      </c>
      <c r="C3382" t="s">
        <v>32</v>
      </c>
      <c r="D3382">
        <v>844372766.24682105</v>
      </c>
    </row>
    <row r="3383" spans="1:4" x14ac:dyDescent="0.2">
      <c r="A3383">
        <v>413811</v>
      </c>
      <c r="B3383" t="s">
        <v>2</v>
      </c>
      <c r="C3383" t="s">
        <v>32</v>
      </c>
      <c r="D3383">
        <v>1405703176.9384601</v>
      </c>
    </row>
    <row r="3384" spans="1:4" x14ac:dyDescent="0.2">
      <c r="A3384">
        <v>413811</v>
      </c>
      <c r="B3384" t="s">
        <v>1</v>
      </c>
      <c r="C3384" t="s">
        <v>32</v>
      </c>
      <c r="D3384">
        <v>1699506801.1954601</v>
      </c>
    </row>
    <row r="3385" spans="1:4" x14ac:dyDescent="0.2">
      <c r="A3385">
        <v>413811</v>
      </c>
      <c r="B3385" t="s">
        <v>0</v>
      </c>
      <c r="C3385" t="s">
        <v>32</v>
      </c>
      <c r="D3385">
        <v>1896313286.11847</v>
      </c>
    </row>
    <row r="3386" spans="1:4" x14ac:dyDescent="0.2">
      <c r="A3386">
        <v>413811</v>
      </c>
      <c r="B3386" t="s">
        <v>8</v>
      </c>
      <c r="C3386" t="s">
        <v>32</v>
      </c>
      <c r="D3386">
        <v>6672000999.9999905</v>
      </c>
    </row>
    <row r="3388" spans="1:4" x14ac:dyDescent="0.2">
      <c r="A3388" s="20" t="s">
        <v>12</v>
      </c>
      <c r="B3388" s="20" t="s">
        <v>39</v>
      </c>
      <c r="C3388" s="20" t="s">
        <v>40</v>
      </c>
      <c r="D3388" s="20" t="s">
        <v>14</v>
      </c>
    </row>
    <row r="3389" spans="1:4" x14ac:dyDescent="0.2">
      <c r="A3389">
        <v>413812</v>
      </c>
      <c r="B3389" t="s">
        <v>6</v>
      </c>
      <c r="C3389" t="s">
        <v>9</v>
      </c>
      <c r="D3389">
        <v>0</v>
      </c>
    </row>
    <row r="3390" spans="1:4" x14ac:dyDescent="0.2">
      <c r="A3390">
        <v>413812</v>
      </c>
      <c r="B3390" t="s">
        <v>5</v>
      </c>
      <c r="C3390" t="s">
        <v>9</v>
      </c>
      <c r="D3390">
        <v>51276226.8803562</v>
      </c>
    </row>
    <row r="3391" spans="1:4" x14ac:dyDescent="0.2">
      <c r="A3391">
        <v>413812</v>
      </c>
      <c r="B3391" t="s">
        <v>1</v>
      </c>
      <c r="C3391" t="s">
        <v>9</v>
      </c>
      <c r="D3391">
        <v>79185351.386150494</v>
      </c>
    </row>
    <row r="3392" spans="1:4" x14ac:dyDescent="0.2">
      <c r="A3392">
        <v>413812</v>
      </c>
      <c r="B3392" t="s">
        <v>7</v>
      </c>
      <c r="C3392" t="s">
        <v>9</v>
      </c>
      <c r="D3392">
        <v>96297823.7570429</v>
      </c>
    </row>
    <row r="3393" spans="1:4" x14ac:dyDescent="0.2">
      <c r="A3393">
        <v>413812</v>
      </c>
      <c r="B3393" t="s">
        <v>4</v>
      </c>
      <c r="C3393" t="s">
        <v>9</v>
      </c>
      <c r="D3393">
        <v>250013531.902394</v>
      </c>
    </row>
    <row r="3394" spans="1:4" x14ac:dyDescent="0.2">
      <c r="A3394">
        <v>413812</v>
      </c>
      <c r="B3394" t="s">
        <v>0</v>
      </c>
      <c r="C3394" t="s">
        <v>9</v>
      </c>
      <c r="D3394">
        <v>1430266330.8487</v>
      </c>
    </row>
    <row r="3395" spans="1:4" x14ac:dyDescent="0.2">
      <c r="A3395">
        <v>413812</v>
      </c>
      <c r="B3395" t="s">
        <v>2</v>
      </c>
      <c r="C3395" t="s">
        <v>9</v>
      </c>
      <c r="D3395">
        <v>2556402383.7704802</v>
      </c>
    </row>
    <row r="3396" spans="1:4" x14ac:dyDescent="0.2">
      <c r="A3396">
        <v>413812</v>
      </c>
      <c r="B3396" t="s">
        <v>3</v>
      </c>
      <c r="C3396" t="s">
        <v>9</v>
      </c>
      <c r="D3396">
        <v>5125355351.4548798</v>
      </c>
    </row>
    <row r="3397" spans="1:4" x14ac:dyDescent="0.2">
      <c r="A3397">
        <v>413812</v>
      </c>
      <c r="B3397" t="s">
        <v>8</v>
      </c>
      <c r="C3397" t="s">
        <v>9</v>
      </c>
      <c r="D3397">
        <v>9588797000</v>
      </c>
    </row>
    <row r="3398" spans="1:4" x14ac:dyDescent="0.2">
      <c r="A3398">
        <v>413812</v>
      </c>
      <c r="B3398" t="s">
        <v>6</v>
      </c>
      <c r="C3398" t="s">
        <v>10</v>
      </c>
      <c r="D3398">
        <v>0</v>
      </c>
    </row>
    <row r="3399" spans="1:4" x14ac:dyDescent="0.2">
      <c r="A3399">
        <v>413812</v>
      </c>
      <c r="B3399" t="s">
        <v>5</v>
      </c>
      <c r="C3399" t="s">
        <v>10</v>
      </c>
      <c r="D3399">
        <v>55633365.502058201</v>
      </c>
    </row>
    <row r="3400" spans="1:4" x14ac:dyDescent="0.2">
      <c r="A3400">
        <v>413812</v>
      </c>
      <c r="B3400" t="s">
        <v>7</v>
      </c>
      <c r="C3400" t="s">
        <v>10</v>
      </c>
      <c r="D3400">
        <v>94974482.487427801</v>
      </c>
    </row>
    <row r="3401" spans="1:4" x14ac:dyDescent="0.2">
      <c r="A3401">
        <v>413812</v>
      </c>
      <c r="B3401" t="s">
        <v>1</v>
      </c>
      <c r="C3401" t="s">
        <v>10</v>
      </c>
      <c r="D3401">
        <v>107973206.652761</v>
      </c>
    </row>
    <row r="3402" spans="1:4" x14ac:dyDescent="0.2">
      <c r="A3402">
        <v>413812</v>
      </c>
      <c r="B3402" t="s">
        <v>4</v>
      </c>
      <c r="C3402" t="s">
        <v>10</v>
      </c>
      <c r="D3402">
        <v>262236269.57880801</v>
      </c>
    </row>
    <row r="3403" spans="1:4" x14ac:dyDescent="0.2">
      <c r="A3403">
        <v>413812</v>
      </c>
      <c r="B3403" t="s">
        <v>0</v>
      </c>
      <c r="C3403" t="s">
        <v>10</v>
      </c>
      <c r="D3403">
        <v>1549643417.8882401</v>
      </c>
    </row>
    <row r="3404" spans="1:4" x14ac:dyDescent="0.2">
      <c r="A3404">
        <v>413812</v>
      </c>
      <c r="B3404" t="s">
        <v>2</v>
      </c>
      <c r="C3404" t="s">
        <v>10</v>
      </c>
      <c r="D3404">
        <v>2682433105.1386399</v>
      </c>
    </row>
    <row r="3405" spans="1:4" x14ac:dyDescent="0.2">
      <c r="A3405">
        <v>413812</v>
      </c>
      <c r="B3405" t="s">
        <v>3</v>
      </c>
      <c r="C3405" t="s">
        <v>10</v>
      </c>
      <c r="D3405">
        <v>5285758152.7520504</v>
      </c>
    </row>
    <row r="3406" spans="1:4" x14ac:dyDescent="0.2">
      <c r="A3406">
        <v>413812</v>
      </c>
      <c r="B3406" t="s">
        <v>8</v>
      </c>
      <c r="C3406" t="s">
        <v>10</v>
      </c>
      <c r="D3406">
        <v>10038652000</v>
      </c>
    </row>
    <row r="3407" spans="1:4" x14ac:dyDescent="0.2">
      <c r="A3407">
        <v>413812</v>
      </c>
      <c r="B3407" t="s">
        <v>6</v>
      </c>
      <c r="C3407" t="s">
        <v>11</v>
      </c>
      <c r="D3407">
        <v>0</v>
      </c>
    </row>
    <row r="3408" spans="1:4" x14ac:dyDescent="0.2">
      <c r="A3408">
        <v>413812</v>
      </c>
      <c r="B3408" t="s">
        <v>5</v>
      </c>
      <c r="C3408" t="s">
        <v>11</v>
      </c>
      <c r="D3408">
        <v>42448601.253979497</v>
      </c>
    </row>
    <row r="3409" spans="1:4" x14ac:dyDescent="0.2">
      <c r="A3409">
        <v>413812</v>
      </c>
      <c r="B3409" t="s">
        <v>1</v>
      </c>
      <c r="C3409" t="s">
        <v>11</v>
      </c>
      <c r="D3409">
        <v>74879892.425027803</v>
      </c>
    </row>
    <row r="3410" spans="1:4" x14ac:dyDescent="0.2">
      <c r="A3410">
        <v>413812</v>
      </c>
      <c r="B3410" t="s">
        <v>7</v>
      </c>
      <c r="C3410" t="s">
        <v>11</v>
      </c>
      <c r="D3410">
        <v>98750574.223186702</v>
      </c>
    </row>
    <row r="3411" spans="1:4" x14ac:dyDescent="0.2">
      <c r="A3411">
        <v>413812</v>
      </c>
      <c r="B3411" t="s">
        <v>4</v>
      </c>
      <c r="C3411" t="s">
        <v>11</v>
      </c>
      <c r="D3411">
        <v>278863631.88565397</v>
      </c>
    </row>
    <row r="3412" spans="1:4" x14ac:dyDescent="0.2">
      <c r="A3412">
        <v>413812</v>
      </c>
      <c r="B3412" t="s">
        <v>0</v>
      </c>
      <c r="C3412" t="s">
        <v>11</v>
      </c>
      <c r="D3412">
        <v>1346239947.09831</v>
      </c>
    </row>
    <row r="3413" spans="1:4" x14ac:dyDescent="0.2">
      <c r="A3413">
        <v>413812</v>
      </c>
      <c r="B3413" t="s">
        <v>2</v>
      </c>
      <c r="C3413" t="s">
        <v>11</v>
      </c>
      <c r="D3413">
        <v>2081093492.0637701</v>
      </c>
    </row>
    <row r="3414" spans="1:4" x14ac:dyDescent="0.2">
      <c r="A3414">
        <v>413812</v>
      </c>
      <c r="B3414" t="s">
        <v>3</v>
      </c>
      <c r="C3414" t="s">
        <v>11</v>
      </c>
      <c r="D3414">
        <v>5446034861.0500698</v>
      </c>
    </row>
    <row r="3415" spans="1:4" x14ac:dyDescent="0.2">
      <c r="A3415">
        <v>413812</v>
      </c>
      <c r="B3415" t="s">
        <v>8</v>
      </c>
      <c r="C3415" t="s">
        <v>11</v>
      </c>
      <c r="D3415">
        <v>9368311000</v>
      </c>
    </row>
    <row r="3416" spans="1:4" x14ac:dyDescent="0.2">
      <c r="A3416">
        <v>413812</v>
      </c>
      <c r="B3416" t="s">
        <v>6</v>
      </c>
      <c r="C3416" t="s">
        <v>32</v>
      </c>
      <c r="D3416">
        <v>0</v>
      </c>
    </row>
    <row r="3417" spans="1:4" x14ac:dyDescent="0.2">
      <c r="A3417">
        <v>413812</v>
      </c>
      <c r="B3417" t="s">
        <v>5</v>
      </c>
      <c r="C3417" t="s">
        <v>32</v>
      </c>
      <c r="D3417">
        <v>54124532.405533403</v>
      </c>
    </row>
    <row r="3418" spans="1:4" x14ac:dyDescent="0.2">
      <c r="A3418">
        <v>413812</v>
      </c>
      <c r="B3418" t="s">
        <v>1</v>
      </c>
      <c r="C3418" t="s">
        <v>32</v>
      </c>
      <c r="D3418">
        <v>80545431.282553196</v>
      </c>
    </row>
    <row r="3419" spans="1:4" x14ac:dyDescent="0.2">
      <c r="A3419">
        <v>413812</v>
      </c>
      <c r="B3419" t="s">
        <v>7</v>
      </c>
      <c r="C3419" t="s">
        <v>32</v>
      </c>
      <c r="D3419">
        <v>168500085.57502601</v>
      </c>
    </row>
    <row r="3420" spans="1:4" x14ac:dyDescent="0.2">
      <c r="A3420">
        <v>413812</v>
      </c>
      <c r="B3420" t="s">
        <v>4</v>
      </c>
      <c r="C3420" t="s">
        <v>32</v>
      </c>
      <c r="D3420">
        <v>374578151.12081403</v>
      </c>
    </row>
    <row r="3421" spans="1:4" x14ac:dyDescent="0.2">
      <c r="A3421">
        <v>413812</v>
      </c>
      <c r="B3421" t="s">
        <v>0</v>
      </c>
      <c r="C3421" t="s">
        <v>32</v>
      </c>
      <c r="D3421">
        <v>1428932707.6296501</v>
      </c>
    </row>
    <row r="3422" spans="1:4" x14ac:dyDescent="0.2">
      <c r="A3422">
        <v>413812</v>
      </c>
      <c r="B3422" t="s">
        <v>2</v>
      </c>
      <c r="C3422" t="s">
        <v>32</v>
      </c>
      <c r="D3422">
        <v>2216338980.8231502</v>
      </c>
    </row>
    <row r="3423" spans="1:4" x14ac:dyDescent="0.2">
      <c r="A3423">
        <v>413812</v>
      </c>
      <c r="B3423" t="s">
        <v>3</v>
      </c>
      <c r="C3423" t="s">
        <v>32</v>
      </c>
      <c r="D3423">
        <v>7103609111.16327</v>
      </c>
    </row>
    <row r="3424" spans="1:4" x14ac:dyDescent="0.2">
      <c r="A3424">
        <v>413812</v>
      </c>
      <c r="B3424" t="s">
        <v>8</v>
      </c>
      <c r="C3424" t="s">
        <v>32</v>
      </c>
      <c r="D3424">
        <v>11426629000</v>
      </c>
    </row>
    <row r="3426" spans="1:4" x14ac:dyDescent="0.2">
      <c r="A3426" s="20" t="s">
        <v>12</v>
      </c>
      <c r="B3426" s="20" t="s">
        <v>39</v>
      </c>
      <c r="C3426" s="20" t="s">
        <v>40</v>
      </c>
      <c r="D3426" s="20" t="s">
        <v>14</v>
      </c>
    </row>
    <row r="3427" spans="1:4" x14ac:dyDescent="0.2">
      <c r="A3427">
        <v>413813</v>
      </c>
      <c r="B3427" t="s">
        <v>7</v>
      </c>
      <c r="C3427" t="s">
        <v>9</v>
      </c>
      <c r="D3427">
        <v>366096738.409419</v>
      </c>
    </row>
    <row r="3428" spans="1:4" x14ac:dyDescent="0.2">
      <c r="A3428">
        <v>413813</v>
      </c>
      <c r="B3428" t="s">
        <v>6</v>
      </c>
      <c r="C3428" t="s">
        <v>9</v>
      </c>
      <c r="D3428">
        <v>579959840.74669695</v>
      </c>
    </row>
    <row r="3429" spans="1:4" x14ac:dyDescent="0.2">
      <c r="A3429">
        <v>413813</v>
      </c>
      <c r="B3429" t="s">
        <v>5</v>
      </c>
      <c r="C3429" t="s">
        <v>9</v>
      </c>
      <c r="D3429">
        <v>811073915.97234595</v>
      </c>
    </row>
    <row r="3430" spans="1:4" x14ac:dyDescent="0.2">
      <c r="A3430">
        <v>413813</v>
      </c>
      <c r="B3430" t="s">
        <v>4</v>
      </c>
      <c r="C3430" t="s">
        <v>9</v>
      </c>
      <c r="D3430">
        <v>2595088713.85497</v>
      </c>
    </row>
    <row r="3431" spans="1:4" x14ac:dyDescent="0.2">
      <c r="A3431">
        <v>413813</v>
      </c>
      <c r="B3431" t="s">
        <v>3</v>
      </c>
      <c r="C3431" t="s">
        <v>9</v>
      </c>
      <c r="D3431">
        <v>3686517963.4560399</v>
      </c>
    </row>
    <row r="3432" spans="1:4" x14ac:dyDescent="0.2">
      <c r="A3432">
        <v>413813</v>
      </c>
      <c r="B3432" t="s">
        <v>2</v>
      </c>
      <c r="C3432" t="s">
        <v>9</v>
      </c>
      <c r="D3432">
        <v>7053126713.1314497</v>
      </c>
    </row>
    <row r="3433" spans="1:4" x14ac:dyDescent="0.2">
      <c r="A3433">
        <v>413813</v>
      </c>
      <c r="B3433" t="s">
        <v>1</v>
      </c>
      <c r="C3433" t="s">
        <v>9</v>
      </c>
      <c r="D3433">
        <v>8736303120.4684601</v>
      </c>
    </row>
    <row r="3434" spans="1:4" x14ac:dyDescent="0.2">
      <c r="A3434">
        <v>413813</v>
      </c>
      <c r="B3434" t="s">
        <v>0</v>
      </c>
      <c r="C3434" t="s">
        <v>9</v>
      </c>
      <c r="D3434">
        <v>11413573993.9606</v>
      </c>
    </row>
    <row r="3435" spans="1:4" x14ac:dyDescent="0.2">
      <c r="A3435">
        <v>413813</v>
      </c>
      <c r="B3435" t="s">
        <v>8</v>
      </c>
      <c r="C3435" t="s">
        <v>9</v>
      </c>
      <c r="D3435">
        <v>35241741000</v>
      </c>
    </row>
    <row r="3436" spans="1:4" x14ac:dyDescent="0.2">
      <c r="A3436">
        <v>413813</v>
      </c>
      <c r="B3436" t="s">
        <v>7</v>
      </c>
      <c r="C3436" t="s">
        <v>10</v>
      </c>
      <c r="D3436">
        <v>381159936.04208201</v>
      </c>
    </row>
    <row r="3437" spans="1:4" x14ac:dyDescent="0.2">
      <c r="A3437">
        <v>413813</v>
      </c>
      <c r="B3437" t="s">
        <v>6</v>
      </c>
      <c r="C3437" t="s">
        <v>10</v>
      </c>
      <c r="D3437">
        <v>607862818.89234304</v>
      </c>
    </row>
    <row r="3438" spans="1:4" x14ac:dyDescent="0.2">
      <c r="A3438">
        <v>413813</v>
      </c>
      <c r="B3438" t="s">
        <v>5</v>
      </c>
      <c r="C3438" t="s">
        <v>10</v>
      </c>
      <c r="D3438">
        <v>838547600.57724798</v>
      </c>
    </row>
    <row r="3439" spans="1:4" x14ac:dyDescent="0.2">
      <c r="A3439">
        <v>413813</v>
      </c>
      <c r="B3439" t="s">
        <v>4</v>
      </c>
      <c r="C3439" t="s">
        <v>10</v>
      </c>
      <c r="D3439">
        <v>2697652105.1488099</v>
      </c>
    </row>
    <row r="3440" spans="1:4" x14ac:dyDescent="0.2">
      <c r="A3440">
        <v>413813</v>
      </c>
      <c r="B3440" t="s">
        <v>3</v>
      </c>
      <c r="C3440" t="s">
        <v>10</v>
      </c>
      <c r="D3440">
        <v>3917349813.9635201</v>
      </c>
    </row>
    <row r="3441" spans="1:4" x14ac:dyDescent="0.2">
      <c r="A3441">
        <v>413813</v>
      </c>
      <c r="B3441" t="s">
        <v>2</v>
      </c>
      <c r="C3441" t="s">
        <v>10</v>
      </c>
      <c r="D3441">
        <v>7401327841.9248199</v>
      </c>
    </row>
    <row r="3442" spans="1:4" x14ac:dyDescent="0.2">
      <c r="A3442">
        <v>413813</v>
      </c>
      <c r="B3442" t="s">
        <v>1</v>
      </c>
      <c r="C3442" t="s">
        <v>10</v>
      </c>
      <c r="D3442">
        <v>9144231660.7179508</v>
      </c>
    </row>
    <row r="3443" spans="1:4" x14ac:dyDescent="0.2">
      <c r="A3443">
        <v>413813</v>
      </c>
      <c r="B3443" t="s">
        <v>0</v>
      </c>
      <c r="C3443" t="s">
        <v>10</v>
      </c>
      <c r="D3443">
        <v>11894251222.7332</v>
      </c>
    </row>
    <row r="3444" spans="1:4" x14ac:dyDescent="0.2">
      <c r="A3444">
        <v>413813</v>
      </c>
      <c r="B3444" t="s">
        <v>8</v>
      </c>
      <c r="C3444" t="s">
        <v>10</v>
      </c>
      <c r="D3444">
        <v>36882383000</v>
      </c>
    </row>
    <row r="3445" spans="1:4" x14ac:dyDescent="0.2">
      <c r="A3445">
        <v>413813</v>
      </c>
      <c r="B3445" t="s">
        <v>7</v>
      </c>
      <c r="C3445" t="s">
        <v>11</v>
      </c>
      <c r="D3445">
        <v>422839494.46136099</v>
      </c>
    </row>
    <row r="3446" spans="1:4" x14ac:dyDescent="0.2">
      <c r="A3446">
        <v>413813</v>
      </c>
      <c r="B3446" t="s">
        <v>6</v>
      </c>
      <c r="C3446" t="s">
        <v>11</v>
      </c>
      <c r="D3446">
        <v>667808058.80339098</v>
      </c>
    </row>
    <row r="3447" spans="1:4" x14ac:dyDescent="0.2">
      <c r="A3447">
        <v>413813</v>
      </c>
      <c r="B3447" t="s">
        <v>5</v>
      </c>
      <c r="C3447" t="s">
        <v>11</v>
      </c>
      <c r="D3447">
        <v>905558308.70847499</v>
      </c>
    </row>
    <row r="3448" spans="1:4" x14ac:dyDescent="0.2">
      <c r="A3448">
        <v>413813</v>
      </c>
      <c r="B3448" t="s">
        <v>4</v>
      </c>
      <c r="C3448" t="s">
        <v>11</v>
      </c>
      <c r="D3448">
        <v>2937150698.2005</v>
      </c>
    </row>
    <row r="3449" spans="1:4" x14ac:dyDescent="0.2">
      <c r="A3449">
        <v>413813</v>
      </c>
      <c r="B3449" t="s">
        <v>3</v>
      </c>
      <c r="C3449" t="s">
        <v>11</v>
      </c>
      <c r="D3449">
        <v>4381359597.6243</v>
      </c>
    </row>
    <row r="3450" spans="1:4" x14ac:dyDescent="0.2">
      <c r="A3450">
        <v>413813</v>
      </c>
      <c r="B3450" t="s">
        <v>2</v>
      </c>
      <c r="C3450" t="s">
        <v>11</v>
      </c>
      <c r="D3450">
        <v>8144036316.2889299</v>
      </c>
    </row>
    <row r="3451" spans="1:4" x14ac:dyDescent="0.2">
      <c r="A3451">
        <v>413813</v>
      </c>
      <c r="B3451" t="s">
        <v>1</v>
      </c>
      <c r="C3451" t="s">
        <v>11</v>
      </c>
      <c r="D3451">
        <v>10037613120.1231</v>
      </c>
    </row>
    <row r="3452" spans="1:4" x14ac:dyDescent="0.2">
      <c r="A3452">
        <v>413813</v>
      </c>
      <c r="B3452" t="s">
        <v>0</v>
      </c>
      <c r="C3452" t="s">
        <v>11</v>
      </c>
      <c r="D3452">
        <v>12999769049.069599</v>
      </c>
    </row>
    <row r="3453" spans="1:4" x14ac:dyDescent="0.2">
      <c r="A3453">
        <v>413813</v>
      </c>
      <c r="B3453" t="s">
        <v>8</v>
      </c>
      <c r="C3453" t="s">
        <v>11</v>
      </c>
      <c r="D3453">
        <v>40496134643.279701</v>
      </c>
    </row>
    <row r="3454" spans="1:4" x14ac:dyDescent="0.2">
      <c r="A3454">
        <v>413813</v>
      </c>
      <c r="B3454" t="s">
        <v>7</v>
      </c>
      <c r="C3454" t="s">
        <v>32</v>
      </c>
      <c r="D3454">
        <v>463920243.59095299</v>
      </c>
    </row>
    <row r="3455" spans="1:4" x14ac:dyDescent="0.2">
      <c r="A3455">
        <v>413813</v>
      </c>
      <c r="B3455" t="s">
        <v>6</v>
      </c>
      <c r="C3455" t="s">
        <v>32</v>
      </c>
      <c r="D3455">
        <v>730484054.32818794</v>
      </c>
    </row>
    <row r="3456" spans="1:4" x14ac:dyDescent="0.2">
      <c r="A3456">
        <v>413813</v>
      </c>
      <c r="B3456" t="s">
        <v>5</v>
      </c>
      <c r="C3456" t="s">
        <v>32</v>
      </c>
      <c r="D3456">
        <v>977909325.93390596</v>
      </c>
    </row>
    <row r="3457" spans="1:4" x14ac:dyDescent="0.2">
      <c r="A3457">
        <v>413813</v>
      </c>
      <c r="B3457" t="s">
        <v>4</v>
      </c>
      <c r="C3457" t="s">
        <v>32</v>
      </c>
      <c r="D3457">
        <v>3191143041.6564398</v>
      </c>
    </row>
    <row r="3458" spans="1:4" x14ac:dyDescent="0.2">
      <c r="A3458">
        <v>413813</v>
      </c>
      <c r="B3458" t="s">
        <v>3</v>
      </c>
      <c r="C3458" t="s">
        <v>32</v>
      </c>
      <c r="D3458">
        <v>4850557897.6348495</v>
      </c>
    </row>
    <row r="3459" spans="1:4" x14ac:dyDescent="0.2">
      <c r="A3459">
        <v>413813</v>
      </c>
      <c r="B3459" t="s">
        <v>2</v>
      </c>
      <c r="C3459" t="s">
        <v>32</v>
      </c>
      <c r="D3459">
        <v>8919299431.3222198</v>
      </c>
    </row>
    <row r="3460" spans="1:4" x14ac:dyDescent="0.2">
      <c r="A3460">
        <v>413813</v>
      </c>
      <c r="B3460" t="s">
        <v>1</v>
      </c>
      <c r="C3460" t="s">
        <v>32</v>
      </c>
      <c r="D3460">
        <v>11011768927.068501</v>
      </c>
    </row>
    <row r="3461" spans="1:4" x14ac:dyDescent="0.2">
      <c r="A3461">
        <v>413813</v>
      </c>
      <c r="B3461" t="s">
        <v>0</v>
      </c>
      <c r="C3461" t="s">
        <v>32</v>
      </c>
      <c r="D3461">
        <v>14204959400.431601</v>
      </c>
    </row>
    <row r="3462" spans="1:4" x14ac:dyDescent="0.2">
      <c r="A3462">
        <v>413813</v>
      </c>
      <c r="B3462" t="s">
        <v>8</v>
      </c>
      <c r="C3462" t="s">
        <v>32</v>
      </c>
      <c r="D3462">
        <v>44350042321.966698</v>
      </c>
    </row>
    <row r="3464" spans="1:4" x14ac:dyDescent="0.2">
      <c r="A3464" s="20" t="s">
        <v>12</v>
      </c>
      <c r="B3464" s="20" t="s">
        <v>39</v>
      </c>
      <c r="C3464" s="20" t="s">
        <v>40</v>
      </c>
      <c r="D3464" s="20" t="s">
        <v>14</v>
      </c>
    </row>
    <row r="3465" spans="1:4" x14ac:dyDescent="0.2">
      <c r="A3465">
        <v>413814</v>
      </c>
      <c r="B3465" t="s">
        <v>6</v>
      </c>
      <c r="C3465" t="s">
        <v>9</v>
      </c>
      <c r="D3465">
        <v>608347609.12227595</v>
      </c>
    </row>
    <row r="3466" spans="1:4" x14ac:dyDescent="0.2">
      <c r="A3466">
        <v>413814</v>
      </c>
      <c r="B3466" t="s">
        <v>7</v>
      </c>
      <c r="C3466" t="s">
        <v>9</v>
      </c>
      <c r="D3466">
        <v>710918559.676875</v>
      </c>
    </row>
    <row r="3467" spans="1:4" x14ac:dyDescent="0.2">
      <c r="A3467">
        <v>413814</v>
      </c>
      <c r="B3467" t="s">
        <v>5</v>
      </c>
      <c r="C3467" t="s">
        <v>9</v>
      </c>
      <c r="D3467">
        <v>1000539366.16511</v>
      </c>
    </row>
    <row r="3468" spans="1:4" x14ac:dyDescent="0.2">
      <c r="A3468">
        <v>413814</v>
      </c>
      <c r="B3468" t="s">
        <v>4</v>
      </c>
      <c r="C3468" t="s">
        <v>9</v>
      </c>
      <c r="D3468">
        <v>2981181055.8435402</v>
      </c>
    </row>
    <row r="3469" spans="1:4" x14ac:dyDescent="0.2">
      <c r="A3469">
        <v>413814</v>
      </c>
      <c r="B3469" t="s">
        <v>3</v>
      </c>
      <c r="C3469" t="s">
        <v>9</v>
      </c>
      <c r="D3469">
        <v>4368170233.39289</v>
      </c>
    </row>
    <row r="3470" spans="1:4" x14ac:dyDescent="0.2">
      <c r="A3470">
        <v>413814</v>
      </c>
      <c r="B3470" t="s">
        <v>2</v>
      </c>
      <c r="C3470" t="s">
        <v>9</v>
      </c>
      <c r="D3470">
        <v>8394245579.2123299</v>
      </c>
    </row>
    <row r="3471" spans="1:4" x14ac:dyDescent="0.2">
      <c r="A3471">
        <v>413814</v>
      </c>
      <c r="B3471" t="s">
        <v>1</v>
      </c>
      <c r="C3471" t="s">
        <v>9</v>
      </c>
      <c r="D3471">
        <v>9205025398.0445194</v>
      </c>
    </row>
    <row r="3472" spans="1:4" x14ac:dyDescent="0.2">
      <c r="A3472">
        <v>413814</v>
      </c>
      <c r="B3472" t="s">
        <v>0</v>
      </c>
      <c r="C3472" t="s">
        <v>9</v>
      </c>
      <c r="D3472">
        <v>12703300661.613701</v>
      </c>
    </row>
    <row r="3473" spans="1:4" x14ac:dyDescent="0.2">
      <c r="A3473">
        <v>413814</v>
      </c>
      <c r="B3473" t="s">
        <v>8</v>
      </c>
      <c r="C3473" t="s">
        <v>9</v>
      </c>
      <c r="D3473">
        <v>39971728463.071297</v>
      </c>
    </row>
    <row r="3474" spans="1:4" x14ac:dyDescent="0.2">
      <c r="A3474">
        <v>413814</v>
      </c>
      <c r="B3474" t="s">
        <v>6</v>
      </c>
      <c r="C3474" t="s">
        <v>10</v>
      </c>
      <c r="D3474">
        <v>631971009.789886</v>
      </c>
    </row>
    <row r="3475" spans="1:4" x14ac:dyDescent="0.2">
      <c r="A3475">
        <v>413814</v>
      </c>
      <c r="B3475" t="s">
        <v>7</v>
      </c>
      <c r="C3475" t="s">
        <v>10</v>
      </c>
      <c r="D3475">
        <v>730610775.46330905</v>
      </c>
    </row>
    <row r="3476" spans="1:4" x14ac:dyDescent="0.2">
      <c r="A3476">
        <v>413814</v>
      </c>
      <c r="B3476" t="s">
        <v>5</v>
      </c>
      <c r="C3476" t="s">
        <v>10</v>
      </c>
      <c r="D3476">
        <v>1031705936.05074</v>
      </c>
    </row>
    <row r="3477" spans="1:4" x14ac:dyDescent="0.2">
      <c r="A3477">
        <v>413814</v>
      </c>
      <c r="B3477" t="s">
        <v>4</v>
      </c>
      <c r="C3477" t="s">
        <v>10</v>
      </c>
      <c r="D3477">
        <v>3098768223.3087201</v>
      </c>
    </row>
    <row r="3478" spans="1:4" x14ac:dyDescent="0.2">
      <c r="A3478">
        <v>413814</v>
      </c>
      <c r="B3478" t="s">
        <v>3</v>
      </c>
      <c r="C3478" t="s">
        <v>10</v>
      </c>
      <c r="D3478">
        <v>4597650543.6373196</v>
      </c>
    </row>
    <row r="3479" spans="1:4" x14ac:dyDescent="0.2">
      <c r="A3479">
        <v>413814</v>
      </c>
      <c r="B3479" t="s">
        <v>2</v>
      </c>
      <c r="C3479" t="s">
        <v>10</v>
      </c>
      <c r="D3479">
        <v>8794707299.8230095</v>
      </c>
    </row>
    <row r="3480" spans="1:4" x14ac:dyDescent="0.2">
      <c r="A3480">
        <v>413814</v>
      </c>
      <c r="B3480" t="s">
        <v>1</v>
      </c>
      <c r="C3480" t="s">
        <v>10</v>
      </c>
      <c r="D3480">
        <v>9599877716.3073807</v>
      </c>
    </row>
    <row r="3481" spans="1:4" x14ac:dyDescent="0.2">
      <c r="A3481">
        <v>413814</v>
      </c>
      <c r="B3481" t="s">
        <v>0</v>
      </c>
      <c r="C3481" t="s">
        <v>10</v>
      </c>
      <c r="D3481">
        <v>13257025414.0809</v>
      </c>
    </row>
    <row r="3482" spans="1:4" x14ac:dyDescent="0.2">
      <c r="A3482">
        <v>413814</v>
      </c>
      <c r="B3482" t="s">
        <v>8</v>
      </c>
      <c r="C3482" t="s">
        <v>10</v>
      </c>
      <c r="D3482">
        <v>41742316918.461304</v>
      </c>
    </row>
    <row r="3483" spans="1:4" x14ac:dyDescent="0.2">
      <c r="A3483">
        <v>413814</v>
      </c>
      <c r="B3483" t="s">
        <v>6</v>
      </c>
      <c r="C3483" t="s">
        <v>11</v>
      </c>
      <c r="D3483">
        <v>658911041.68915796</v>
      </c>
    </row>
    <row r="3484" spans="1:4" x14ac:dyDescent="0.2">
      <c r="A3484">
        <v>413814</v>
      </c>
      <c r="B3484" t="s">
        <v>7</v>
      </c>
      <c r="C3484" t="s">
        <v>11</v>
      </c>
      <c r="D3484">
        <v>762211417.48296499</v>
      </c>
    </row>
    <row r="3485" spans="1:4" x14ac:dyDescent="0.2">
      <c r="A3485">
        <v>413814</v>
      </c>
      <c r="B3485" t="s">
        <v>5</v>
      </c>
      <c r="C3485" t="s">
        <v>11</v>
      </c>
      <c r="D3485">
        <v>1055868493.46127</v>
      </c>
    </row>
    <row r="3486" spans="1:4" x14ac:dyDescent="0.2">
      <c r="A3486">
        <v>413814</v>
      </c>
      <c r="B3486" t="s">
        <v>4</v>
      </c>
      <c r="C3486" t="s">
        <v>11</v>
      </c>
      <c r="D3486">
        <v>3218656685.1957502</v>
      </c>
    </row>
    <row r="3487" spans="1:4" x14ac:dyDescent="0.2">
      <c r="A3487">
        <v>413814</v>
      </c>
      <c r="B3487" t="s">
        <v>3</v>
      </c>
      <c r="C3487" t="s">
        <v>11</v>
      </c>
      <c r="D3487">
        <v>4882606037.2527704</v>
      </c>
    </row>
    <row r="3488" spans="1:4" x14ac:dyDescent="0.2">
      <c r="A3488">
        <v>413814</v>
      </c>
      <c r="B3488" t="s">
        <v>2</v>
      </c>
      <c r="C3488" t="s">
        <v>11</v>
      </c>
      <c r="D3488">
        <v>9236680828.1552696</v>
      </c>
    </row>
    <row r="3489" spans="1:4" x14ac:dyDescent="0.2">
      <c r="A3489">
        <v>413814</v>
      </c>
      <c r="B3489" t="s">
        <v>1</v>
      </c>
      <c r="C3489" t="s">
        <v>11</v>
      </c>
      <c r="D3489">
        <v>10022581264.2202</v>
      </c>
    </row>
    <row r="3490" spans="1:4" x14ac:dyDescent="0.2">
      <c r="A3490">
        <v>413814</v>
      </c>
      <c r="B3490" t="s">
        <v>0</v>
      </c>
      <c r="C3490" t="s">
        <v>11</v>
      </c>
      <c r="D3490">
        <v>13781174758.413</v>
      </c>
    </row>
    <row r="3491" spans="1:4" x14ac:dyDescent="0.2">
      <c r="A3491">
        <v>413814</v>
      </c>
      <c r="B3491" t="s">
        <v>8</v>
      </c>
      <c r="C3491" t="s">
        <v>11</v>
      </c>
      <c r="D3491">
        <v>43618690525.870399</v>
      </c>
    </row>
    <row r="3492" spans="1:4" x14ac:dyDescent="0.2">
      <c r="A3492">
        <v>413814</v>
      </c>
      <c r="B3492" t="s">
        <v>6</v>
      </c>
      <c r="C3492" t="s">
        <v>32</v>
      </c>
      <c r="D3492">
        <v>699079728.40935397</v>
      </c>
    </row>
    <row r="3493" spans="1:4" x14ac:dyDescent="0.2">
      <c r="A3493">
        <v>413814</v>
      </c>
      <c r="B3493" t="s">
        <v>7</v>
      </c>
      <c r="C3493" t="s">
        <v>32</v>
      </c>
      <c r="D3493">
        <v>805463940.39853406</v>
      </c>
    </row>
    <row r="3494" spans="1:4" x14ac:dyDescent="0.2">
      <c r="A3494">
        <v>413814</v>
      </c>
      <c r="B3494" t="s">
        <v>5</v>
      </c>
      <c r="C3494" t="s">
        <v>32</v>
      </c>
      <c r="D3494">
        <v>1075340231.0569799</v>
      </c>
    </row>
    <row r="3495" spans="1:4" x14ac:dyDescent="0.2">
      <c r="A3495">
        <v>413814</v>
      </c>
      <c r="B3495" t="s">
        <v>4</v>
      </c>
      <c r="C3495" t="s">
        <v>32</v>
      </c>
      <c r="D3495">
        <v>3340254640.7098498</v>
      </c>
    </row>
    <row r="3496" spans="1:4" x14ac:dyDescent="0.2">
      <c r="A3496">
        <v>413814</v>
      </c>
      <c r="B3496" t="s">
        <v>3</v>
      </c>
      <c r="C3496" t="s">
        <v>32</v>
      </c>
      <c r="D3496">
        <v>5177216370.8544598</v>
      </c>
    </row>
    <row r="3497" spans="1:4" x14ac:dyDescent="0.2">
      <c r="A3497">
        <v>413814</v>
      </c>
      <c r="B3497" t="s">
        <v>2</v>
      </c>
      <c r="C3497" t="s">
        <v>32</v>
      </c>
      <c r="D3497">
        <v>9684739212.5361195</v>
      </c>
    </row>
    <row r="3498" spans="1:4" x14ac:dyDescent="0.2">
      <c r="A3498">
        <v>413814</v>
      </c>
      <c r="B3498" t="s">
        <v>1</v>
      </c>
      <c r="C3498" t="s">
        <v>32</v>
      </c>
      <c r="D3498">
        <v>10510352936.9254</v>
      </c>
    </row>
    <row r="3499" spans="1:4" x14ac:dyDescent="0.2">
      <c r="A3499">
        <v>413814</v>
      </c>
      <c r="B3499" t="s">
        <v>0</v>
      </c>
      <c r="C3499" t="s">
        <v>32</v>
      </c>
      <c r="D3499">
        <v>14367160666.559299</v>
      </c>
    </row>
    <row r="3500" spans="1:4" x14ac:dyDescent="0.2">
      <c r="A3500">
        <v>413814</v>
      </c>
      <c r="B3500" t="s">
        <v>8</v>
      </c>
      <c r="C3500" t="s">
        <v>32</v>
      </c>
      <c r="D3500">
        <v>45659607727.449997</v>
      </c>
    </row>
    <row r="3502" spans="1:4" x14ac:dyDescent="0.2">
      <c r="A3502" s="20" t="s">
        <v>12</v>
      </c>
      <c r="B3502" s="20" t="s">
        <v>39</v>
      </c>
      <c r="C3502" s="20" t="s">
        <v>40</v>
      </c>
      <c r="D3502" s="20" t="s">
        <v>14</v>
      </c>
    </row>
    <row r="3503" spans="1:4" x14ac:dyDescent="0.2">
      <c r="A3503">
        <v>416484</v>
      </c>
      <c r="B3503" t="s">
        <v>7</v>
      </c>
      <c r="C3503" t="s">
        <v>9</v>
      </c>
      <c r="D3503">
        <v>83950943.032585695</v>
      </c>
    </row>
    <row r="3504" spans="1:4" x14ac:dyDescent="0.2">
      <c r="A3504">
        <v>416484</v>
      </c>
      <c r="B3504" t="s">
        <v>6</v>
      </c>
      <c r="C3504" t="s">
        <v>9</v>
      </c>
      <c r="D3504">
        <v>97455196.489001602</v>
      </c>
    </row>
    <row r="3505" spans="1:4" x14ac:dyDescent="0.2">
      <c r="A3505">
        <v>416484</v>
      </c>
      <c r="B3505" t="s">
        <v>5</v>
      </c>
      <c r="C3505" t="s">
        <v>9</v>
      </c>
      <c r="D3505">
        <v>124392098.937222</v>
      </c>
    </row>
    <row r="3506" spans="1:4" x14ac:dyDescent="0.2">
      <c r="A3506">
        <v>416484</v>
      </c>
      <c r="B3506" t="s">
        <v>4</v>
      </c>
      <c r="C3506" t="s">
        <v>9</v>
      </c>
      <c r="D3506">
        <v>392086611.94211799</v>
      </c>
    </row>
    <row r="3507" spans="1:4" x14ac:dyDescent="0.2">
      <c r="A3507">
        <v>416484</v>
      </c>
      <c r="B3507" t="s">
        <v>3</v>
      </c>
      <c r="C3507" t="s">
        <v>9</v>
      </c>
      <c r="D3507">
        <v>582365205.41516495</v>
      </c>
    </row>
    <row r="3508" spans="1:4" x14ac:dyDescent="0.2">
      <c r="A3508">
        <v>416484</v>
      </c>
      <c r="B3508" t="s">
        <v>2</v>
      </c>
      <c r="C3508" t="s">
        <v>9</v>
      </c>
      <c r="D3508">
        <v>1076056797.7509501</v>
      </c>
    </row>
    <row r="3509" spans="1:4" x14ac:dyDescent="0.2">
      <c r="A3509">
        <v>416484</v>
      </c>
      <c r="B3509" t="s">
        <v>1</v>
      </c>
      <c r="C3509" t="s">
        <v>9</v>
      </c>
      <c r="D3509">
        <v>1267169466.4405799</v>
      </c>
    </row>
    <row r="3510" spans="1:4" x14ac:dyDescent="0.2">
      <c r="A3510">
        <v>416484</v>
      </c>
      <c r="B3510" t="s">
        <v>0</v>
      </c>
      <c r="C3510" t="s">
        <v>9</v>
      </c>
      <c r="D3510">
        <v>1716366689.8536301</v>
      </c>
    </row>
    <row r="3511" spans="1:4" x14ac:dyDescent="0.2">
      <c r="A3511">
        <v>416484</v>
      </c>
      <c r="B3511" t="s">
        <v>8</v>
      </c>
      <c r="C3511" t="s">
        <v>9</v>
      </c>
      <c r="D3511">
        <v>5339843009.8612499</v>
      </c>
    </row>
    <row r="3512" spans="1:4" x14ac:dyDescent="0.2">
      <c r="A3512">
        <v>416484</v>
      </c>
      <c r="B3512" t="s">
        <v>7</v>
      </c>
      <c r="C3512" t="s">
        <v>10</v>
      </c>
      <c r="D3512">
        <v>86069992.555215493</v>
      </c>
    </row>
    <row r="3513" spans="1:4" x14ac:dyDescent="0.2">
      <c r="A3513">
        <v>416484</v>
      </c>
      <c r="B3513" t="s">
        <v>6</v>
      </c>
      <c r="C3513" t="s">
        <v>10</v>
      </c>
      <c r="D3513">
        <v>103463338.62024701</v>
      </c>
    </row>
    <row r="3514" spans="1:4" x14ac:dyDescent="0.2">
      <c r="A3514">
        <v>416484</v>
      </c>
      <c r="B3514" t="s">
        <v>5</v>
      </c>
      <c r="C3514" t="s">
        <v>10</v>
      </c>
      <c r="D3514">
        <v>132337798.47054701</v>
      </c>
    </row>
    <row r="3515" spans="1:4" x14ac:dyDescent="0.2">
      <c r="A3515">
        <v>416484</v>
      </c>
      <c r="B3515" t="s">
        <v>4</v>
      </c>
      <c r="C3515" t="s">
        <v>10</v>
      </c>
      <c r="D3515">
        <v>418843044.37610102</v>
      </c>
    </row>
    <row r="3516" spans="1:4" x14ac:dyDescent="0.2">
      <c r="A3516">
        <v>416484</v>
      </c>
      <c r="B3516" t="s">
        <v>3</v>
      </c>
      <c r="C3516" t="s">
        <v>10</v>
      </c>
      <c r="D3516">
        <v>633740132.03093696</v>
      </c>
    </row>
    <row r="3517" spans="1:4" x14ac:dyDescent="0.2">
      <c r="A3517">
        <v>416484</v>
      </c>
      <c r="B3517" t="s">
        <v>2</v>
      </c>
      <c r="C3517" t="s">
        <v>10</v>
      </c>
      <c r="D3517">
        <v>1159866182.67414</v>
      </c>
    </row>
    <row r="3518" spans="1:4" x14ac:dyDescent="0.2">
      <c r="A3518">
        <v>416484</v>
      </c>
      <c r="B3518" t="s">
        <v>1</v>
      </c>
      <c r="C3518" t="s">
        <v>10</v>
      </c>
      <c r="D3518">
        <v>1369239820.3206201</v>
      </c>
    </row>
    <row r="3519" spans="1:4" x14ac:dyDescent="0.2">
      <c r="A3519">
        <v>416484</v>
      </c>
      <c r="B3519" t="s">
        <v>0</v>
      </c>
      <c r="C3519" t="s">
        <v>10</v>
      </c>
      <c r="D3519">
        <v>1844937810.1375999</v>
      </c>
    </row>
    <row r="3520" spans="1:4" x14ac:dyDescent="0.2">
      <c r="A3520">
        <v>416484</v>
      </c>
      <c r="B3520" t="s">
        <v>8</v>
      </c>
      <c r="C3520" t="s">
        <v>10</v>
      </c>
      <c r="D3520">
        <v>5748498119.1854095</v>
      </c>
    </row>
    <row r="3521" spans="1:4" x14ac:dyDescent="0.2">
      <c r="A3521">
        <v>416484</v>
      </c>
      <c r="B3521" t="s">
        <v>7</v>
      </c>
      <c r="C3521" t="s">
        <v>11</v>
      </c>
      <c r="D3521">
        <v>80512813.938341305</v>
      </c>
    </row>
    <row r="3522" spans="1:4" x14ac:dyDescent="0.2">
      <c r="A3522">
        <v>416484</v>
      </c>
      <c r="B3522" t="s">
        <v>6</v>
      </c>
      <c r="C3522" t="s">
        <v>11</v>
      </c>
      <c r="D3522">
        <v>100110823.870506</v>
      </c>
    </row>
    <row r="3523" spans="1:4" x14ac:dyDescent="0.2">
      <c r="A3523">
        <v>416484</v>
      </c>
      <c r="B3523" t="s">
        <v>5</v>
      </c>
      <c r="C3523" t="s">
        <v>11</v>
      </c>
      <c r="D3523">
        <v>129352519.934967</v>
      </c>
    </row>
    <row r="3524" spans="1:4" x14ac:dyDescent="0.2">
      <c r="A3524">
        <v>416484</v>
      </c>
      <c r="B3524" t="s">
        <v>4</v>
      </c>
      <c r="C3524" t="s">
        <v>11</v>
      </c>
      <c r="D3524">
        <v>413185752.88696599</v>
      </c>
    </row>
    <row r="3525" spans="1:4" x14ac:dyDescent="0.2">
      <c r="A3525">
        <v>416484</v>
      </c>
      <c r="B3525" t="s">
        <v>3</v>
      </c>
      <c r="C3525" t="s">
        <v>11</v>
      </c>
      <c r="D3525">
        <v>641081020.79082096</v>
      </c>
    </row>
    <row r="3526" spans="1:4" x14ac:dyDescent="0.2">
      <c r="A3526">
        <v>416484</v>
      </c>
      <c r="B3526" t="s">
        <v>2</v>
      </c>
      <c r="C3526" t="s">
        <v>11</v>
      </c>
      <c r="D3526">
        <v>1150614073.7423999</v>
      </c>
    </row>
    <row r="3527" spans="1:4" x14ac:dyDescent="0.2">
      <c r="A3527">
        <v>416484</v>
      </c>
      <c r="B3527" t="s">
        <v>1</v>
      </c>
      <c r="C3527" t="s">
        <v>11</v>
      </c>
      <c r="D3527">
        <v>1366121840.9963</v>
      </c>
    </row>
    <row r="3528" spans="1:4" x14ac:dyDescent="0.2">
      <c r="A3528">
        <v>416484</v>
      </c>
      <c r="B3528" t="s">
        <v>0</v>
      </c>
      <c r="C3528" t="s">
        <v>11</v>
      </c>
      <c r="D3528">
        <v>1826155785.1828799</v>
      </c>
    </row>
    <row r="3529" spans="1:4" x14ac:dyDescent="0.2">
      <c r="A3529">
        <v>416484</v>
      </c>
      <c r="B3529" t="s">
        <v>8</v>
      </c>
      <c r="C3529" t="s">
        <v>11</v>
      </c>
      <c r="D3529">
        <v>5707134631.3431902</v>
      </c>
    </row>
    <row r="3530" spans="1:4" x14ac:dyDescent="0.2">
      <c r="A3530">
        <v>416484</v>
      </c>
      <c r="B3530" t="s">
        <v>7</v>
      </c>
      <c r="C3530" t="s">
        <v>32</v>
      </c>
      <c r="D3530">
        <v>78320401.881831706</v>
      </c>
    </row>
    <row r="3531" spans="1:4" x14ac:dyDescent="0.2">
      <c r="A3531">
        <v>416484</v>
      </c>
      <c r="B3531" t="s">
        <v>6</v>
      </c>
      <c r="C3531" t="s">
        <v>32</v>
      </c>
      <c r="D3531">
        <v>100804588.77295201</v>
      </c>
    </row>
    <row r="3532" spans="1:4" x14ac:dyDescent="0.2">
      <c r="A3532">
        <v>416484</v>
      </c>
      <c r="B3532" t="s">
        <v>5</v>
      </c>
      <c r="C3532" t="s">
        <v>32</v>
      </c>
      <c r="D3532">
        <v>128375909.477053</v>
      </c>
    </row>
    <row r="3533" spans="1:4" x14ac:dyDescent="0.2">
      <c r="A3533">
        <v>416484</v>
      </c>
      <c r="B3533" t="s">
        <v>4</v>
      </c>
      <c r="C3533" t="s">
        <v>32</v>
      </c>
      <c r="D3533">
        <v>414898891.81204802</v>
      </c>
    </row>
    <row r="3534" spans="1:4" x14ac:dyDescent="0.2">
      <c r="A3534">
        <v>416484</v>
      </c>
      <c r="B3534" t="s">
        <v>3</v>
      </c>
      <c r="C3534" t="s">
        <v>32</v>
      </c>
      <c r="D3534">
        <v>648572067.70636404</v>
      </c>
    </row>
    <row r="3535" spans="1:4" x14ac:dyDescent="0.2">
      <c r="A3535">
        <v>416484</v>
      </c>
      <c r="B3535" t="s">
        <v>2</v>
      </c>
      <c r="C3535" t="s">
        <v>32</v>
      </c>
      <c r="D3535">
        <v>1155045198.0186901</v>
      </c>
    </row>
    <row r="3536" spans="1:4" x14ac:dyDescent="0.2">
      <c r="A3536">
        <v>416484</v>
      </c>
      <c r="B3536" t="s">
        <v>1</v>
      </c>
      <c r="C3536" t="s">
        <v>32</v>
      </c>
      <c r="D3536">
        <v>1377368791.6087101</v>
      </c>
    </row>
    <row r="3537" spans="1:4" x14ac:dyDescent="0.2">
      <c r="A3537">
        <v>416484</v>
      </c>
      <c r="B3537" t="s">
        <v>0</v>
      </c>
      <c r="C3537" t="s">
        <v>32</v>
      </c>
      <c r="D3537">
        <v>1829823910.79232</v>
      </c>
    </row>
    <row r="3538" spans="1:4" x14ac:dyDescent="0.2">
      <c r="A3538">
        <v>416484</v>
      </c>
      <c r="B3538" t="s">
        <v>8</v>
      </c>
      <c r="C3538" t="s">
        <v>32</v>
      </c>
      <c r="D3538">
        <v>5733209760.0699701</v>
      </c>
    </row>
    <row r="3540" spans="1:4" x14ac:dyDescent="0.2">
      <c r="A3540" s="20" t="s">
        <v>12</v>
      </c>
      <c r="B3540" s="20" t="s">
        <v>39</v>
      </c>
      <c r="C3540" s="20" t="s">
        <v>40</v>
      </c>
      <c r="D3540" s="20" t="s">
        <v>14</v>
      </c>
    </row>
    <row r="3541" spans="1:4" x14ac:dyDescent="0.2">
      <c r="A3541">
        <v>423159</v>
      </c>
      <c r="B3541" t="s">
        <v>6</v>
      </c>
      <c r="C3541" t="s">
        <v>9</v>
      </c>
      <c r="D3541">
        <v>657984138.229128</v>
      </c>
    </row>
    <row r="3542" spans="1:4" x14ac:dyDescent="0.2">
      <c r="A3542">
        <v>423159</v>
      </c>
      <c r="B3542" t="s">
        <v>7</v>
      </c>
      <c r="C3542" t="s">
        <v>9</v>
      </c>
      <c r="D3542">
        <v>864547602.25764406</v>
      </c>
    </row>
    <row r="3543" spans="1:4" x14ac:dyDescent="0.2">
      <c r="A3543">
        <v>423159</v>
      </c>
      <c r="B3543" t="s">
        <v>5</v>
      </c>
      <c r="C3543" t="s">
        <v>9</v>
      </c>
      <c r="D3543">
        <v>1185650864.60236</v>
      </c>
    </row>
    <row r="3544" spans="1:4" x14ac:dyDescent="0.2">
      <c r="A3544">
        <v>423159</v>
      </c>
      <c r="B3544" t="s">
        <v>4</v>
      </c>
      <c r="C3544" t="s">
        <v>9</v>
      </c>
      <c r="D3544">
        <v>3303776967.4945898</v>
      </c>
    </row>
    <row r="3545" spans="1:4" x14ac:dyDescent="0.2">
      <c r="A3545">
        <v>423159</v>
      </c>
      <c r="B3545" t="s">
        <v>3</v>
      </c>
      <c r="C3545" t="s">
        <v>9</v>
      </c>
      <c r="D3545">
        <v>4822161901.7859001</v>
      </c>
    </row>
    <row r="3546" spans="1:4" x14ac:dyDescent="0.2">
      <c r="A3546">
        <v>423159</v>
      </c>
      <c r="B3546" t="s">
        <v>2</v>
      </c>
      <c r="C3546" t="s">
        <v>9</v>
      </c>
      <c r="D3546">
        <v>8629792249.7990398</v>
      </c>
    </row>
    <row r="3547" spans="1:4" x14ac:dyDescent="0.2">
      <c r="A3547">
        <v>423159</v>
      </c>
      <c r="B3547" t="s">
        <v>1</v>
      </c>
      <c r="C3547" t="s">
        <v>9</v>
      </c>
      <c r="D3547">
        <v>9952638836.5318298</v>
      </c>
    </row>
    <row r="3548" spans="1:4" x14ac:dyDescent="0.2">
      <c r="A3548">
        <v>423159</v>
      </c>
      <c r="B3548" t="s">
        <v>0</v>
      </c>
      <c r="C3548" t="s">
        <v>9</v>
      </c>
      <c r="D3548">
        <v>13519381563.777399</v>
      </c>
    </row>
    <row r="3549" spans="1:4" x14ac:dyDescent="0.2">
      <c r="A3549">
        <v>423159</v>
      </c>
      <c r="B3549" t="s">
        <v>8</v>
      </c>
      <c r="C3549" t="s">
        <v>9</v>
      </c>
      <c r="D3549">
        <v>42935934124.477798</v>
      </c>
    </row>
    <row r="3550" spans="1:4" x14ac:dyDescent="0.2">
      <c r="A3550">
        <v>423159</v>
      </c>
      <c r="B3550" t="s">
        <v>6</v>
      </c>
      <c r="C3550" t="s">
        <v>10</v>
      </c>
      <c r="D3550">
        <v>699322002.572052</v>
      </c>
    </row>
    <row r="3551" spans="1:4" x14ac:dyDescent="0.2">
      <c r="A3551">
        <v>423159</v>
      </c>
      <c r="B3551" t="s">
        <v>7</v>
      </c>
      <c r="C3551" t="s">
        <v>10</v>
      </c>
      <c r="D3551">
        <v>898521208.04122901</v>
      </c>
    </row>
    <row r="3552" spans="1:4" x14ac:dyDescent="0.2">
      <c r="A3552">
        <v>423159</v>
      </c>
      <c r="B3552" t="s">
        <v>5</v>
      </c>
      <c r="C3552" t="s">
        <v>10</v>
      </c>
      <c r="D3552">
        <v>1246576630.974</v>
      </c>
    </row>
    <row r="3553" spans="1:4" x14ac:dyDescent="0.2">
      <c r="A3553">
        <v>423159</v>
      </c>
      <c r="B3553" t="s">
        <v>4</v>
      </c>
      <c r="C3553" t="s">
        <v>10</v>
      </c>
      <c r="D3553">
        <v>3446595163.9873199</v>
      </c>
    </row>
    <row r="3554" spans="1:4" x14ac:dyDescent="0.2">
      <c r="A3554">
        <v>423159</v>
      </c>
      <c r="B3554" t="s">
        <v>3</v>
      </c>
      <c r="C3554" t="s">
        <v>10</v>
      </c>
      <c r="D3554">
        <v>5240850754.9287395</v>
      </c>
    </row>
    <row r="3555" spans="1:4" x14ac:dyDescent="0.2">
      <c r="A3555">
        <v>423159</v>
      </c>
      <c r="B3555" t="s">
        <v>2</v>
      </c>
      <c r="C3555" t="s">
        <v>10</v>
      </c>
      <c r="D3555">
        <v>9167427767.0748405</v>
      </c>
    </row>
    <row r="3556" spans="1:4" x14ac:dyDescent="0.2">
      <c r="A3556">
        <v>423159</v>
      </c>
      <c r="B3556" t="s">
        <v>1</v>
      </c>
      <c r="C3556" t="s">
        <v>10</v>
      </c>
      <c r="D3556">
        <v>10482637619.2064</v>
      </c>
    </row>
    <row r="3557" spans="1:4" x14ac:dyDescent="0.2">
      <c r="A3557">
        <v>423159</v>
      </c>
      <c r="B3557" t="s">
        <v>0</v>
      </c>
      <c r="C3557" t="s">
        <v>10</v>
      </c>
      <c r="D3557">
        <v>14172977387.726999</v>
      </c>
    </row>
    <row r="3558" spans="1:4" x14ac:dyDescent="0.2">
      <c r="A3558">
        <v>423159</v>
      </c>
      <c r="B3558" t="s">
        <v>8</v>
      </c>
      <c r="C3558" t="s">
        <v>10</v>
      </c>
      <c r="D3558">
        <v>45354908534.511597</v>
      </c>
    </row>
    <row r="3559" spans="1:4" x14ac:dyDescent="0.2">
      <c r="A3559">
        <v>423159</v>
      </c>
      <c r="B3559" t="s">
        <v>6</v>
      </c>
      <c r="C3559" t="s">
        <v>11</v>
      </c>
      <c r="D3559">
        <v>730565011.10867202</v>
      </c>
    </row>
    <row r="3560" spans="1:4" x14ac:dyDescent="0.2">
      <c r="A3560">
        <v>423159</v>
      </c>
      <c r="B3560" t="s">
        <v>7</v>
      </c>
      <c r="C3560" t="s">
        <v>11</v>
      </c>
      <c r="D3560">
        <v>967151858.95665205</v>
      </c>
    </row>
    <row r="3561" spans="1:4" x14ac:dyDescent="0.2">
      <c r="A3561">
        <v>423159</v>
      </c>
      <c r="B3561" t="s">
        <v>5</v>
      </c>
      <c r="C3561" t="s">
        <v>11</v>
      </c>
      <c r="D3561">
        <v>1321916391.6398699</v>
      </c>
    </row>
    <row r="3562" spans="1:4" x14ac:dyDescent="0.2">
      <c r="A3562">
        <v>423159</v>
      </c>
      <c r="B3562" t="s">
        <v>4</v>
      </c>
      <c r="C3562" t="s">
        <v>11</v>
      </c>
      <c r="D3562">
        <v>3640506293.2037401</v>
      </c>
    </row>
    <row r="3563" spans="1:4" x14ac:dyDescent="0.2">
      <c r="A3563">
        <v>423159</v>
      </c>
      <c r="B3563" t="s">
        <v>3</v>
      </c>
      <c r="C3563" t="s">
        <v>11</v>
      </c>
      <c r="D3563">
        <v>5706981594.3212404</v>
      </c>
    </row>
    <row r="3564" spans="1:4" x14ac:dyDescent="0.2">
      <c r="A3564">
        <v>423159</v>
      </c>
      <c r="B3564" t="s">
        <v>2</v>
      </c>
      <c r="C3564" t="s">
        <v>11</v>
      </c>
      <c r="D3564">
        <v>9777647256.3452702</v>
      </c>
    </row>
    <row r="3565" spans="1:4" x14ac:dyDescent="0.2">
      <c r="A3565">
        <v>423159</v>
      </c>
      <c r="B3565" t="s">
        <v>1</v>
      </c>
      <c r="C3565" t="s">
        <v>11</v>
      </c>
      <c r="D3565">
        <v>11082313388.166599</v>
      </c>
    </row>
    <row r="3566" spans="1:4" x14ac:dyDescent="0.2">
      <c r="A3566">
        <v>423159</v>
      </c>
      <c r="B3566" t="s">
        <v>0</v>
      </c>
      <c r="C3566" t="s">
        <v>11</v>
      </c>
      <c r="D3566">
        <v>15011439703.3104</v>
      </c>
    </row>
    <row r="3567" spans="1:4" x14ac:dyDescent="0.2">
      <c r="A3567">
        <v>423159</v>
      </c>
      <c r="B3567" t="s">
        <v>8</v>
      </c>
      <c r="C3567" t="s">
        <v>11</v>
      </c>
      <c r="D3567">
        <v>48238521497.052399</v>
      </c>
    </row>
    <row r="3568" spans="1:4" x14ac:dyDescent="0.2">
      <c r="A3568">
        <v>423159</v>
      </c>
      <c r="B3568" t="s">
        <v>6</v>
      </c>
      <c r="C3568" t="s">
        <v>32</v>
      </c>
      <c r="D3568">
        <v>774127552.76777506</v>
      </c>
    </row>
    <row r="3569" spans="1:4" x14ac:dyDescent="0.2">
      <c r="A3569">
        <v>423159</v>
      </c>
      <c r="B3569" t="s">
        <v>7</v>
      </c>
      <c r="C3569" t="s">
        <v>32</v>
      </c>
      <c r="D3569">
        <v>933279709.24299896</v>
      </c>
    </row>
    <row r="3570" spans="1:4" x14ac:dyDescent="0.2">
      <c r="A3570">
        <v>423159</v>
      </c>
      <c r="B3570" t="s">
        <v>5</v>
      </c>
      <c r="C3570" t="s">
        <v>32</v>
      </c>
      <c r="D3570">
        <v>1359292118.3023801</v>
      </c>
    </row>
    <row r="3571" spans="1:4" x14ac:dyDescent="0.2">
      <c r="A3571">
        <v>423159</v>
      </c>
      <c r="B3571" t="s">
        <v>4</v>
      </c>
      <c r="C3571" t="s">
        <v>32</v>
      </c>
      <c r="D3571">
        <v>3816083219.3101802</v>
      </c>
    </row>
    <row r="3572" spans="1:4" x14ac:dyDescent="0.2">
      <c r="A3572">
        <v>423159</v>
      </c>
      <c r="B3572" t="s">
        <v>3</v>
      </c>
      <c r="C3572" t="s">
        <v>32</v>
      </c>
      <c r="D3572">
        <v>5966981537.5874701</v>
      </c>
    </row>
    <row r="3573" spans="1:4" x14ac:dyDescent="0.2">
      <c r="A3573">
        <v>423159</v>
      </c>
      <c r="B3573" t="s">
        <v>2</v>
      </c>
      <c r="C3573" t="s">
        <v>32</v>
      </c>
      <c r="D3573">
        <v>10196054550.756901</v>
      </c>
    </row>
    <row r="3574" spans="1:4" x14ac:dyDescent="0.2">
      <c r="A3574">
        <v>423159</v>
      </c>
      <c r="B3574" t="s">
        <v>1</v>
      </c>
      <c r="C3574" t="s">
        <v>32</v>
      </c>
      <c r="D3574">
        <v>11696780389.692499</v>
      </c>
    </row>
    <row r="3575" spans="1:4" x14ac:dyDescent="0.2">
      <c r="A3575">
        <v>423159</v>
      </c>
      <c r="B3575" t="s">
        <v>0</v>
      </c>
      <c r="C3575" t="s">
        <v>32</v>
      </c>
      <c r="D3575">
        <v>15762385607.3936</v>
      </c>
    </row>
    <row r="3576" spans="1:4" x14ac:dyDescent="0.2">
      <c r="A3576">
        <v>423159</v>
      </c>
      <c r="B3576" t="s">
        <v>8</v>
      </c>
      <c r="C3576" t="s">
        <v>32</v>
      </c>
      <c r="D3576">
        <v>50504984685.053802</v>
      </c>
    </row>
    <row r="3578" spans="1:4" x14ac:dyDescent="0.2">
      <c r="A3578" s="20" t="s">
        <v>12</v>
      </c>
      <c r="B3578" s="20" t="s">
        <v>39</v>
      </c>
      <c r="C3578" s="20" t="s">
        <v>40</v>
      </c>
      <c r="D3578" s="20" t="s">
        <v>14</v>
      </c>
    </row>
    <row r="3579" spans="1:4" x14ac:dyDescent="0.2">
      <c r="A3579">
        <v>413816</v>
      </c>
      <c r="B3579" t="s">
        <v>6</v>
      </c>
      <c r="C3579" t="s">
        <v>9</v>
      </c>
      <c r="D3579">
        <v>52137719.892190501</v>
      </c>
    </row>
    <row r="3580" spans="1:4" x14ac:dyDescent="0.2">
      <c r="A3580">
        <v>413816</v>
      </c>
      <c r="B3580" t="s">
        <v>5</v>
      </c>
      <c r="C3580" t="s">
        <v>9</v>
      </c>
      <c r="D3580">
        <v>114422567.468652</v>
      </c>
    </row>
    <row r="3581" spans="1:4" x14ac:dyDescent="0.2">
      <c r="A3581">
        <v>413816</v>
      </c>
      <c r="B3581" t="s">
        <v>7</v>
      </c>
      <c r="C3581" t="s">
        <v>9</v>
      </c>
      <c r="D3581">
        <v>136329550.822375</v>
      </c>
    </row>
    <row r="3582" spans="1:4" x14ac:dyDescent="0.2">
      <c r="A3582">
        <v>413816</v>
      </c>
      <c r="B3582" t="s">
        <v>4</v>
      </c>
      <c r="C3582" t="s">
        <v>9</v>
      </c>
      <c r="D3582">
        <v>370145465.46128398</v>
      </c>
    </row>
    <row r="3583" spans="1:4" x14ac:dyDescent="0.2">
      <c r="A3583">
        <v>413816</v>
      </c>
      <c r="B3583" t="s">
        <v>3</v>
      </c>
      <c r="C3583" t="s">
        <v>9</v>
      </c>
      <c r="D3583">
        <v>505816220.50306201</v>
      </c>
    </row>
    <row r="3584" spans="1:4" x14ac:dyDescent="0.2">
      <c r="A3584">
        <v>413816</v>
      </c>
      <c r="B3584" t="s">
        <v>2</v>
      </c>
      <c r="C3584" t="s">
        <v>9</v>
      </c>
      <c r="D3584">
        <v>927048053.11923397</v>
      </c>
    </row>
    <row r="3585" spans="1:4" x14ac:dyDescent="0.2">
      <c r="A3585">
        <v>413816</v>
      </c>
      <c r="B3585" t="s">
        <v>1</v>
      </c>
      <c r="C3585" t="s">
        <v>9</v>
      </c>
      <c r="D3585">
        <v>995221968.32034004</v>
      </c>
    </row>
    <row r="3586" spans="1:4" x14ac:dyDescent="0.2">
      <c r="A3586">
        <v>413816</v>
      </c>
      <c r="B3586" t="s">
        <v>0</v>
      </c>
      <c r="C3586" t="s">
        <v>9</v>
      </c>
      <c r="D3586">
        <v>1423010868.1268899</v>
      </c>
    </row>
    <row r="3587" spans="1:4" x14ac:dyDescent="0.2">
      <c r="A3587">
        <v>413816</v>
      </c>
      <c r="B3587" t="s">
        <v>8</v>
      </c>
      <c r="C3587" t="s">
        <v>9</v>
      </c>
      <c r="D3587">
        <v>4524132413.7140303</v>
      </c>
    </row>
    <row r="3588" spans="1:4" x14ac:dyDescent="0.2">
      <c r="A3588">
        <v>413816</v>
      </c>
      <c r="B3588" t="s">
        <v>6</v>
      </c>
      <c r="C3588" t="s">
        <v>10</v>
      </c>
      <c r="D3588">
        <v>38370828.920647196</v>
      </c>
    </row>
    <row r="3589" spans="1:4" x14ac:dyDescent="0.2">
      <c r="A3589">
        <v>413816</v>
      </c>
      <c r="B3589" t="s">
        <v>5</v>
      </c>
      <c r="C3589" t="s">
        <v>10</v>
      </c>
      <c r="D3589">
        <v>78564839.279748201</v>
      </c>
    </row>
    <row r="3590" spans="1:4" x14ac:dyDescent="0.2">
      <c r="A3590">
        <v>413816</v>
      </c>
      <c r="B3590" t="s">
        <v>7</v>
      </c>
      <c r="C3590" t="s">
        <v>10</v>
      </c>
      <c r="D3590">
        <v>94990476.443283096</v>
      </c>
    </row>
    <row r="3591" spans="1:4" x14ac:dyDescent="0.2">
      <c r="A3591">
        <v>413816</v>
      </c>
      <c r="B3591" t="s">
        <v>4</v>
      </c>
      <c r="C3591" t="s">
        <v>10</v>
      </c>
      <c r="D3591">
        <v>243993584.495545</v>
      </c>
    </row>
    <row r="3592" spans="1:4" x14ac:dyDescent="0.2">
      <c r="A3592">
        <v>413816</v>
      </c>
      <c r="B3592" t="s">
        <v>3</v>
      </c>
      <c r="C3592" t="s">
        <v>10</v>
      </c>
      <c r="D3592">
        <v>355734683.94447798</v>
      </c>
    </row>
    <row r="3593" spans="1:4" x14ac:dyDescent="0.2">
      <c r="A3593">
        <v>413816</v>
      </c>
      <c r="B3593" t="s">
        <v>2</v>
      </c>
      <c r="C3593" t="s">
        <v>10</v>
      </c>
      <c r="D3593">
        <v>634972544.73857403</v>
      </c>
    </row>
    <row r="3594" spans="1:4" x14ac:dyDescent="0.2">
      <c r="A3594">
        <v>413816</v>
      </c>
      <c r="B3594" t="s">
        <v>1</v>
      </c>
      <c r="C3594" t="s">
        <v>10</v>
      </c>
      <c r="D3594">
        <v>681614919.73467302</v>
      </c>
    </row>
    <row r="3595" spans="1:4" x14ac:dyDescent="0.2">
      <c r="A3595">
        <v>413816</v>
      </c>
      <c r="B3595" t="s">
        <v>0</v>
      </c>
      <c r="C3595" t="s">
        <v>10</v>
      </c>
      <c r="D3595">
        <v>969971873.31120205</v>
      </c>
    </row>
    <row r="3596" spans="1:4" x14ac:dyDescent="0.2">
      <c r="A3596">
        <v>413816</v>
      </c>
      <c r="B3596" t="s">
        <v>8</v>
      </c>
      <c r="C3596" t="s">
        <v>10</v>
      </c>
      <c r="D3596">
        <v>3098213750.8681502</v>
      </c>
    </row>
    <row r="3597" spans="1:4" x14ac:dyDescent="0.2">
      <c r="A3597">
        <v>413816</v>
      </c>
      <c r="B3597" t="s">
        <v>6</v>
      </c>
      <c r="C3597" t="s">
        <v>11</v>
      </c>
      <c r="D3597">
        <v>33550265.774551399</v>
      </c>
    </row>
    <row r="3598" spans="1:4" x14ac:dyDescent="0.2">
      <c r="A3598">
        <v>413816</v>
      </c>
      <c r="B3598" t="s">
        <v>5</v>
      </c>
      <c r="C3598" t="s">
        <v>11</v>
      </c>
      <c r="D3598">
        <v>72993865.363749698</v>
      </c>
    </row>
    <row r="3599" spans="1:4" x14ac:dyDescent="0.2">
      <c r="A3599">
        <v>413816</v>
      </c>
      <c r="B3599" t="s">
        <v>7</v>
      </c>
      <c r="C3599" t="s">
        <v>11</v>
      </c>
      <c r="D3599">
        <v>100797180.730911</v>
      </c>
    </row>
    <row r="3600" spans="1:4" x14ac:dyDescent="0.2">
      <c r="A3600">
        <v>413816</v>
      </c>
      <c r="B3600" t="s">
        <v>4</v>
      </c>
      <c r="C3600" t="s">
        <v>11</v>
      </c>
      <c r="D3600">
        <v>226299952.009911</v>
      </c>
    </row>
    <row r="3601" spans="1:4" x14ac:dyDescent="0.2">
      <c r="A3601">
        <v>413816</v>
      </c>
      <c r="B3601" t="s">
        <v>3</v>
      </c>
      <c r="C3601" t="s">
        <v>11</v>
      </c>
      <c r="D3601">
        <v>341653496.23660499</v>
      </c>
    </row>
    <row r="3602" spans="1:4" x14ac:dyDescent="0.2">
      <c r="A3602">
        <v>413816</v>
      </c>
      <c r="B3602" t="s">
        <v>2</v>
      </c>
      <c r="C3602" t="s">
        <v>11</v>
      </c>
      <c r="D3602">
        <v>593450491.73220897</v>
      </c>
    </row>
    <row r="3603" spans="1:4" x14ac:dyDescent="0.2">
      <c r="A3603">
        <v>413816</v>
      </c>
      <c r="B3603" t="s">
        <v>1</v>
      </c>
      <c r="C3603" t="s">
        <v>11</v>
      </c>
      <c r="D3603">
        <v>617475303.59057999</v>
      </c>
    </row>
    <row r="3604" spans="1:4" x14ac:dyDescent="0.2">
      <c r="A3604">
        <v>413816</v>
      </c>
      <c r="B3604" t="s">
        <v>0</v>
      </c>
      <c r="C3604" t="s">
        <v>11</v>
      </c>
      <c r="D3604">
        <v>885280480.357373</v>
      </c>
    </row>
    <row r="3605" spans="1:4" x14ac:dyDescent="0.2">
      <c r="A3605">
        <v>413816</v>
      </c>
      <c r="B3605" t="s">
        <v>8</v>
      </c>
      <c r="C3605" t="s">
        <v>11</v>
      </c>
      <c r="D3605">
        <v>2871501035.7958899</v>
      </c>
    </row>
    <row r="3606" spans="1:4" x14ac:dyDescent="0.2">
      <c r="A3606">
        <v>413816</v>
      </c>
      <c r="B3606" t="s">
        <v>6</v>
      </c>
      <c r="C3606" t="s">
        <v>32</v>
      </c>
      <c r="D3606">
        <v>35553953.310064003</v>
      </c>
    </row>
    <row r="3607" spans="1:4" x14ac:dyDescent="0.2">
      <c r="A3607">
        <v>413816</v>
      </c>
      <c r="B3607" t="s">
        <v>5</v>
      </c>
      <c r="C3607" t="s">
        <v>32</v>
      </c>
      <c r="D3607">
        <v>79014219.4462668</v>
      </c>
    </row>
    <row r="3608" spans="1:4" x14ac:dyDescent="0.2">
      <c r="A3608">
        <v>413816</v>
      </c>
      <c r="B3608" t="s">
        <v>7</v>
      </c>
      <c r="C3608" t="s">
        <v>32</v>
      </c>
      <c r="D3608">
        <v>113775846.07964399</v>
      </c>
    </row>
    <row r="3609" spans="1:4" x14ac:dyDescent="0.2">
      <c r="A3609">
        <v>413816</v>
      </c>
      <c r="B3609" t="s">
        <v>4</v>
      </c>
      <c r="C3609" t="s">
        <v>32</v>
      </c>
      <c r="D3609">
        <v>251598177.17643201</v>
      </c>
    </row>
    <row r="3610" spans="1:4" x14ac:dyDescent="0.2">
      <c r="A3610">
        <v>413816</v>
      </c>
      <c r="B3610" t="s">
        <v>3</v>
      </c>
      <c r="C3610" t="s">
        <v>32</v>
      </c>
      <c r="D3610">
        <v>380752157.675937</v>
      </c>
    </row>
    <row r="3611" spans="1:4" x14ac:dyDescent="0.2">
      <c r="A3611">
        <v>413816</v>
      </c>
      <c r="B3611" t="s">
        <v>2</v>
      </c>
      <c r="C3611" t="s">
        <v>32</v>
      </c>
      <c r="D3611">
        <v>654715618.17878997</v>
      </c>
    </row>
    <row r="3612" spans="1:4" x14ac:dyDescent="0.2">
      <c r="A3612">
        <v>413816</v>
      </c>
      <c r="B3612" t="s">
        <v>1</v>
      </c>
      <c r="C3612" t="s">
        <v>32</v>
      </c>
      <c r="D3612">
        <v>676784790.97910404</v>
      </c>
    </row>
    <row r="3613" spans="1:4" x14ac:dyDescent="0.2">
      <c r="A3613">
        <v>413816</v>
      </c>
      <c r="B3613" t="s">
        <v>0</v>
      </c>
      <c r="C3613" t="s">
        <v>32</v>
      </c>
      <c r="D3613">
        <v>970755076.246032</v>
      </c>
    </row>
    <row r="3614" spans="1:4" x14ac:dyDescent="0.2">
      <c r="A3614">
        <v>413816</v>
      </c>
      <c r="B3614" t="s">
        <v>8</v>
      </c>
      <c r="C3614" t="s">
        <v>32</v>
      </c>
      <c r="D3614">
        <v>3162949839.0922699</v>
      </c>
    </row>
    <row r="3616" spans="1:4" x14ac:dyDescent="0.2">
      <c r="A3616" s="20" t="s">
        <v>12</v>
      </c>
      <c r="B3616" s="20" t="s">
        <v>39</v>
      </c>
      <c r="C3616" s="20" t="s">
        <v>40</v>
      </c>
      <c r="D3616" s="20" t="s">
        <v>14</v>
      </c>
    </row>
    <row r="3617" spans="1:4" x14ac:dyDescent="0.2">
      <c r="A3617">
        <v>413799</v>
      </c>
      <c r="B3617" t="s">
        <v>6</v>
      </c>
      <c r="C3617" t="s">
        <v>9</v>
      </c>
      <c r="D3617">
        <v>146130933.56141999</v>
      </c>
    </row>
    <row r="3618" spans="1:4" x14ac:dyDescent="0.2">
      <c r="A3618">
        <v>413799</v>
      </c>
      <c r="B3618" t="s">
        <v>7</v>
      </c>
      <c r="C3618" t="s">
        <v>9</v>
      </c>
      <c r="D3618">
        <v>314508898.556889</v>
      </c>
    </row>
    <row r="3619" spans="1:4" x14ac:dyDescent="0.2">
      <c r="A3619">
        <v>413799</v>
      </c>
      <c r="B3619" t="s">
        <v>5</v>
      </c>
      <c r="C3619" t="s">
        <v>9</v>
      </c>
      <c r="D3619">
        <v>346675247.47236502</v>
      </c>
    </row>
    <row r="3620" spans="1:4" x14ac:dyDescent="0.2">
      <c r="A3620">
        <v>413799</v>
      </c>
      <c r="B3620" t="s">
        <v>4</v>
      </c>
      <c r="C3620" t="s">
        <v>9</v>
      </c>
      <c r="D3620">
        <v>944598170.07950902</v>
      </c>
    </row>
    <row r="3621" spans="1:4" x14ac:dyDescent="0.2">
      <c r="A3621">
        <v>413799</v>
      </c>
      <c r="B3621" t="s">
        <v>3</v>
      </c>
      <c r="C3621" t="s">
        <v>9</v>
      </c>
      <c r="D3621">
        <v>1287408357.1138999</v>
      </c>
    </row>
    <row r="3622" spans="1:4" x14ac:dyDescent="0.2">
      <c r="A3622">
        <v>413799</v>
      </c>
      <c r="B3622" t="s">
        <v>2</v>
      </c>
      <c r="C3622" t="s">
        <v>9</v>
      </c>
      <c r="D3622">
        <v>2670913963.5782499</v>
      </c>
    </row>
    <row r="3623" spans="1:4" x14ac:dyDescent="0.2">
      <c r="A3623">
        <v>413799</v>
      </c>
      <c r="B3623" t="s">
        <v>1</v>
      </c>
      <c r="C3623" t="s">
        <v>9</v>
      </c>
      <c r="D3623">
        <v>2800178187.8827701</v>
      </c>
    </row>
    <row r="3624" spans="1:4" x14ac:dyDescent="0.2">
      <c r="A3624">
        <v>413799</v>
      </c>
      <c r="B3624" t="s">
        <v>0</v>
      </c>
      <c r="C3624" t="s">
        <v>9</v>
      </c>
      <c r="D3624">
        <v>4103213016.9889202</v>
      </c>
    </row>
    <row r="3625" spans="1:4" x14ac:dyDescent="0.2">
      <c r="A3625">
        <v>413799</v>
      </c>
      <c r="B3625" t="s">
        <v>8</v>
      </c>
      <c r="C3625" t="s">
        <v>9</v>
      </c>
      <c r="D3625">
        <v>12613626775.233999</v>
      </c>
    </row>
    <row r="3626" spans="1:4" x14ac:dyDescent="0.2">
      <c r="A3626">
        <v>413799</v>
      </c>
      <c r="B3626" t="s">
        <v>6</v>
      </c>
      <c r="C3626" t="s">
        <v>10</v>
      </c>
      <c r="D3626">
        <v>162201914.44521901</v>
      </c>
    </row>
    <row r="3627" spans="1:4" x14ac:dyDescent="0.2">
      <c r="A3627">
        <v>413799</v>
      </c>
      <c r="B3627" t="s">
        <v>7</v>
      </c>
      <c r="C3627" t="s">
        <v>10</v>
      </c>
      <c r="D3627">
        <v>333438994.73188901</v>
      </c>
    </row>
    <row r="3628" spans="1:4" x14ac:dyDescent="0.2">
      <c r="A3628">
        <v>413799</v>
      </c>
      <c r="B3628" t="s">
        <v>5</v>
      </c>
      <c r="C3628" t="s">
        <v>10</v>
      </c>
      <c r="D3628">
        <v>380439374.61183798</v>
      </c>
    </row>
    <row r="3629" spans="1:4" x14ac:dyDescent="0.2">
      <c r="A3629">
        <v>413799</v>
      </c>
      <c r="B3629" t="s">
        <v>4</v>
      </c>
      <c r="C3629" t="s">
        <v>10</v>
      </c>
      <c r="D3629">
        <v>1045294879.40771</v>
      </c>
    </row>
    <row r="3630" spans="1:4" x14ac:dyDescent="0.2">
      <c r="A3630">
        <v>413799</v>
      </c>
      <c r="B3630" t="s">
        <v>3</v>
      </c>
      <c r="C3630" t="s">
        <v>10</v>
      </c>
      <c r="D3630">
        <v>1425712005.54529</v>
      </c>
    </row>
    <row r="3631" spans="1:4" x14ac:dyDescent="0.2">
      <c r="A3631">
        <v>413799</v>
      </c>
      <c r="B3631" t="s">
        <v>2</v>
      </c>
      <c r="C3631" t="s">
        <v>10</v>
      </c>
      <c r="D3631">
        <v>2943456178.5329499</v>
      </c>
    </row>
    <row r="3632" spans="1:4" x14ac:dyDescent="0.2">
      <c r="A3632">
        <v>413799</v>
      </c>
      <c r="B3632" t="s">
        <v>1</v>
      </c>
      <c r="C3632" t="s">
        <v>10</v>
      </c>
      <c r="D3632">
        <v>3107430223.45263</v>
      </c>
    </row>
    <row r="3633" spans="1:4" x14ac:dyDescent="0.2">
      <c r="A3633">
        <v>413799</v>
      </c>
      <c r="B3633" t="s">
        <v>0</v>
      </c>
      <c r="C3633" t="s">
        <v>10</v>
      </c>
      <c r="D3633">
        <v>4503100951.9906101</v>
      </c>
    </row>
    <row r="3634" spans="1:4" x14ac:dyDescent="0.2">
      <c r="A3634">
        <v>413799</v>
      </c>
      <c r="B3634" t="s">
        <v>8</v>
      </c>
      <c r="C3634" t="s">
        <v>10</v>
      </c>
      <c r="D3634">
        <v>13901074522.7181</v>
      </c>
    </row>
    <row r="3635" spans="1:4" x14ac:dyDescent="0.2">
      <c r="A3635">
        <v>413799</v>
      </c>
      <c r="B3635" t="s">
        <v>6</v>
      </c>
      <c r="C3635" t="s">
        <v>11</v>
      </c>
      <c r="D3635">
        <v>163091157.172021</v>
      </c>
    </row>
    <row r="3636" spans="1:4" x14ac:dyDescent="0.2">
      <c r="A3636">
        <v>413799</v>
      </c>
      <c r="B3636" t="s">
        <v>7</v>
      </c>
      <c r="C3636" t="s">
        <v>11</v>
      </c>
      <c r="D3636">
        <v>358136842.03987199</v>
      </c>
    </row>
    <row r="3637" spans="1:4" x14ac:dyDescent="0.2">
      <c r="A3637">
        <v>413799</v>
      </c>
      <c r="B3637" t="s">
        <v>5</v>
      </c>
      <c r="C3637" t="s">
        <v>11</v>
      </c>
      <c r="D3637">
        <v>386657096.98387498</v>
      </c>
    </row>
    <row r="3638" spans="1:4" x14ac:dyDescent="0.2">
      <c r="A3638">
        <v>413799</v>
      </c>
      <c r="B3638" t="s">
        <v>4</v>
      </c>
      <c r="C3638" t="s">
        <v>11</v>
      </c>
      <c r="D3638">
        <v>1060451261.15376</v>
      </c>
    </row>
    <row r="3639" spans="1:4" x14ac:dyDescent="0.2">
      <c r="A3639">
        <v>413799</v>
      </c>
      <c r="B3639" t="s">
        <v>3</v>
      </c>
      <c r="C3639" t="s">
        <v>11</v>
      </c>
      <c r="D3639">
        <v>1475374798.0811701</v>
      </c>
    </row>
    <row r="3640" spans="1:4" x14ac:dyDescent="0.2">
      <c r="A3640">
        <v>413799</v>
      </c>
      <c r="B3640" t="s">
        <v>2</v>
      </c>
      <c r="C3640" t="s">
        <v>11</v>
      </c>
      <c r="D3640">
        <v>3022731981.7781401</v>
      </c>
    </row>
    <row r="3641" spans="1:4" x14ac:dyDescent="0.2">
      <c r="A3641">
        <v>413799</v>
      </c>
      <c r="B3641" t="s">
        <v>1</v>
      </c>
      <c r="C3641" t="s">
        <v>11</v>
      </c>
      <c r="D3641">
        <v>3142466861.8460302</v>
      </c>
    </row>
    <row r="3642" spans="1:4" x14ac:dyDescent="0.2">
      <c r="A3642">
        <v>413799</v>
      </c>
      <c r="B3642" t="s">
        <v>0</v>
      </c>
      <c r="C3642" t="s">
        <v>11</v>
      </c>
      <c r="D3642">
        <v>4569717318.8510504</v>
      </c>
    </row>
    <row r="3643" spans="1:4" x14ac:dyDescent="0.2">
      <c r="A3643">
        <v>413799</v>
      </c>
      <c r="B3643" t="s">
        <v>8</v>
      </c>
      <c r="C3643" t="s">
        <v>11</v>
      </c>
      <c r="D3643">
        <v>14178627317.905899</v>
      </c>
    </row>
    <row r="3644" spans="1:4" x14ac:dyDescent="0.2">
      <c r="A3644">
        <v>413799</v>
      </c>
      <c r="B3644" t="s">
        <v>6</v>
      </c>
      <c r="C3644" t="s">
        <v>32</v>
      </c>
      <c r="D3644">
        <v>173106020.48613301</v>
      </c>
    </row>
    <row r="3645" spans="1:4" x14ac:dyDescent="0.2">
      <c r="A3645">
        <v>413799</v>
      </c>
      <c r="B3645" t="s">
        <v>7</v>
      </c>
      <c r="C3645" t="s">
        <v>32</v>
      </c>
      <c r="D3645">
        <v>391289734.66767001</v>
      </c>
    </row>
    <row r="3646" spans="1:4" x14ac:dyDescent="0.2">
      <c r="A3646">
        <v>413799</v>
      </c>
      <c r="B3646" t="s">
        <v>5</v>
      </c>
      <c r="C3646" t="s">
        <v>32</v>
      </c>
      <c r="D3646">
        <v>411710602.393583</v>
      </c>
    </row>
    <row r="3647" spans="1:4" x14ac:dyDescent="0.2">
      <c r="A3647">
        <v>413799</v>
      </c>
      <c r="B3647" t="s">
        <v>4</v>
      </c>
      <c r="C3647" t="s">
        <v>32</v>
      </c>
      <c r="D3647">
        <v>1134284389.25192</v>
      </c>
    </row>
    <row r="3648" spans="1:4" x14ac:dyDescent="0.2">
      <c r="A3648">
        <v>413799</v>
      </c>
      <c r="B3648" t="s">
        <v>3</v>
      </c>
      <c r="C3648" t="s">
        <v>32</v>
      </c>
      <c r="D3648">
        <v>1599885672.7619901</v>
      </c>
    </row>
    <row r="3649" spans="1:4" x14ac:dyDescent="0.2">
      <c r="A3649">
        <v>413799</v>
      </c>
      <c r="B3649" t="s">
        <v>2</v>
      </c>
      <c r="C3649" t="s">
        <v>32</v>
      </c>
      <c r="D3649">
        <v>3261379598.6910701</v>
      </c>
    </row>
    <row r="3650" spans="1:4" x14ac:dyDescent="0.2">
      <c r="A3650">
        <v>413799</v>
      </c>
      <c r="B3650" t="s">
        <v>1</v>
      </c>
      <c r="C3650" t="s">
        <v>32</v>
      </c>
      <c r="D3650">
        <v>3376409054.23947</v>
      </c>
    </row>
    <row r="3651" spans="1:4" x14ac:dyDescent="0.2">
      <c r="A3651">
        <v>413799</v>
      </c>
      <c r="B3651" t="s">
        <v>0</v>
      </c>
      <c r="C3651" t="s">
        <v>32</v>
      </c>
      <c r="D3651">
        <v>4910111830.6512003</v>
      </c>
    </row>
    <row r="3652" spans="1:4" x14ac:dyDescent="0.2">
      <c r="A3652">
        <v>413799</v>
      </c>
      <c r="B3652" t="s">
        <v>8</v>
      </c>
      <c r="C3652" t="s">
        <v>32</v>
      </c>
      <c r="D3652">
        <v>15258176903.143</v>
      </c>
    </row>
    <row r="3654" spans="1:4" x14ac:dyDescent="0.2">
      <c r="A3654" s="20" t="s">
        <v>12</v>
      </c>
      <c r="B3654" s="20" t="s">
        <v>39</v>
      </c>
      <c r="C3654" s="20" t="s">
        <v>40</v>
      </c>
      <c r="D3654" s="20" t="s">
        <v>14</v>
      </c>
    </row>
    <row r="3655" spans="1:4" x14ac:dyDescent="0.2">
      <c r="A3655">
        <v>413817</v>
      </c>
      <c r="B3655" t="s">
        <v>6</v>
      </c>
      <c r="C3655" t="s">
        <v>9</v>
      </c>
      <c r="D3655">
        <v>79821352.562865496</v>
      </c>
    </row>
    <row r="3656" spans="1:4" x14ac:dyDescent="0.2">
      <c r="A3656">
        <v>413817</v>
      </c>
      <c r="B3656" t="s">
        <v>5</v>
      </c>
      <c r="C3656" t="s">
        <v>9</v>
      </c>
      <c r="D3656">
        <v>152105083.56455401</v>
      </c>
    </row>
    <row r="3657" spans="1:4" x14ac:dyDescent="0.2">
      <c r="A3657">
        <v>413817</v>
      </c>
      <c r="B3657" t="s">
        <v>7</v>
      </c>
      <c r="C3657" t="s">
        <v>9</v>
      </c>
      <c r="D3657">
        <v>389680638.73142499</v>
      </c>
    </row>
    <row r="3658" spans="1:4" x14ac:dyDescent="0.2">
      <c r="A3658">
        <v>413817</v>
      </c>
      <c r="B3658" t="s">
        <v>4</v>
      </c>
      <c r="C3658" t="s">
        <v>9</v>
      </c>
      <c r="D3658">
        <v>482833977.29091603</v>
      </c>
    </row>
    <row r="3659" spans="1:4" x14ac:dyDescent="0.2">
      <c r="A3659">
        <v>413817</v>
      </c>
      <c r="B3659" t="s">
        <v>3</v>
      </c>
      <c r="C3659" t="s">
        <v>9</v>
      </c>
      <c r="D3659">
        <v>799704045.12976897</v>
      </c>
    </row>
    <row r="3660" spans="1:4" x14ac:dyDescent="0.2">
      <c r="A3660">
        <v>413817</v>
      </c>
      <c r="B3660" t="s">
        <v>1</v>
      </c>
      <c r="C3660" t="s">
        <v>9</v>
      </c>
      <c r="D3660">
        <v>1202349834.8723099</v>
      </c>
    </row>
    <row r="3661" spans="1:4" x14ac:dyDescent="0.2">
      <c r="A3661">
        <v>413817</v>
      </c>
      <c r="B3661" t="s">
        <v>2</v>
      </c>
      <c r="C3661" t="s">
        <v>9</v>
      </c>
      <c r="D3661">
        <v>1301656900.5844901</v>
      </c>
    </row>
    <row r="3662" spans="1:4" x14ac:dyDescent="0.2">
      <c r="A3662">
        <v>413817</v>
      </c>
      <c r="B3662" t="s">
        <v>0</v>
      </c>
      <c r="C3662" t="s">
        <v>9</v>
      </c>
      <c r="D3662">
        <v>1637876215.6024101</v>
      </c>
    </row>
    <row r="3663" spans="1:4" x14ac:dyDescent="0.2">
      <c r="A3663">
        <v>413817</v>
      </c>
      <c r="B3663" t="s">
        <v>8</v>
      </c>
      <c r="C3663" t="s">
        <v>9</v>
      </c>
      <c r="D3663">
        <v>6046028048.3387499</v>
      </c>
    </row>
    <row r="3664" spans="1:4" x14ac:dyDescent="0.2">
      <c r="A3664">
        <v>413817</v>
      </c>
      <c r="B3664" t="s">
        <v>6</v>
      </c>
      <c r="C3664" t="s">
        <v>10</v>
      </c>
      <c r="D3664">
        <v>83503508.267630696</v>
      </c>
    </row>
    <row r="3665" spans="1:4" x14ac:dyDescent="0.2">
      <c r="A3665">
        <v>413817</v>
      </c>
      <c r="B3665" t="s">
        <v>5</v>
      </c>
      <c r="C3665" t="s">
        <v>10</v>
      </c>
      <c r="D3665">
        <v>154385141.205419</v>
      </c>
    </row>
    <row r="3666" spans="1:4" x14ac:dyDescent="0.2">
      <c r="A3666">
        <v>413817</v>
      </c>
      <c r="B3666" t="s">
        <v>7</v>
      </c>
      <c r="C3666" t="s">
        <v>10</v>
      </c>
      <c r="D3666">
        <v>409006473.21744698</v>
      </c>
    </row>
    <row r="3667" spans="1:4" x14ac:dyDescent="0.2">
      <c r="A3667">
        <v>413817</v>
      </c>
      <c r="B3667" t="s">
        <v>4</v>
      </c>
      <c r="C3667" t="s">
        <v>10</v>
      </c>
      <c r="D3667">
        <v>496517349.02444297</v>
      </c>
    </row>
    <row r="3668" spans="1:4" x14ac:dyDescent="0.2">
      <c r="A3668">
        <v>413817</v>
      </c>
      <c r="B3668" t="s">
        <v>3</v>
      </c>
      <c r="C3668" t="s">
        <v>10</v>
      </c>
      <c r="D3668">
        <v>845421445.96133602</v>
      </c>
    </row>
    <row r="3669" spans="1:4" x14ac:dyDescent="0.2">
      <c r="A3669">
        <v>413817</v>
      </c>
      <c r="B3669" t="s">
        <v>1</v>
      </c>
      <c r="C3669" t="s">
        <v>10</v>
      </c>
      <c r="D3669">
        <v>1255259286.10655</v>
      </c>
    </row>
    <row r="3670" spans="1:4" x14ac:dyDescent="0.2">
      <c r="A3670">
        <v>413817</v>
      </c>
      <c r="B3670" t="s">
        <v>2</v>
      </c>
      <c r="C3670" t="s">
        <v>10</v>
      </c>
      <c r="D3670">
        <v>1360060441.05059</v>
      </c>
    </row>
    <row r="3671" spans="1:4" x14ac:dyDescent="0.2">
      <c r="A3671">
        <v>413817</v>
      </c>
      <c r="B3671" t="s">
        <v>0</v>
      </c>
      <c r="C3671" t="s">
        <v>10</v>
      </c>
      <c r="D3671">
        <v>1703822043.5605299</v>
      </c>
    </row>
    <row r="3672" spans="1:4" x14ac:dyDescent="0.2">
      <c r="A3672">
        <v>413817</v>
      </c>
      <c r="B3672" t="s">
        <v>8</v>
      </c>
      <c r="C3672" t="s">
        <v>10</v>
      </c>
      <c r="D3672">
        <v>6307975688.3939505</v>
      </c>
    </row>
    <row r="3673" spans="1:4" x14ac:dyDescent="0.2">
      <c r="A3673">
        <v>413817</v>
      </c>
      <c r="B3673" t="s">
        <v>6</v>
      </c>
      <c r="C3673" t="s">
        <v>11</v>
      </c>
      <c r="D3673">
        <v>75786862.098868906</v>
      </c>
    </row>
    <row r="3674" spans="1:4" x14ac:dyDescent="0.2">
      <c r="A3674">
        <v>413817</v>
      </c>
      <c r="B3674" t="s">
        <v>5</v>
      </c>
      <c r="C3674" t="s">
        <v>11</v>
      </c>
      <c r="D3674">
        <v>144466338.98168501</v>
      </c>
    </row>
    <row r="3675" spans="1:4" x14ac:dyDescent="0.2">
      <c r="A3675">
        <v>413817</v>
      </c>
      <c r="B3675" t="s">
        <v>7</v>
      </c>
      <c r="C3675" t="s">
        <v>11</v>
      </c>
      <c r="D3675">
        <v>395701875.05255097</v>
      </c>
    </row>
    <row r="3676" spans="1:4" x14ac:dyDescent="0.2">
      <c r="A3676">
        <v>413817</v>
      </c>
      <c r="B3676" t="s">
        <v>4</v>
      </c>
      <c r="C3676" t="s">
        <v>11</v>
      </c>
      <c r="D3676">
        <v>467065623.50025499</v>
      </c>
    </row>
    <row r="3677" spans="1:4" x14ac:dyDescent="0.2">
      <c r="A3677">
        <v>413817</v>
      </c>
      <c r="B3677" t="s">
        <v>3</v>
      </c>
      <c r="C3677" t="s">
        <v>11</v>
      </c>
      <c r="D3677">
        <v>816751526.28530002</v>
      </c>
    </row>
    <row r="3678" spans="1:4" x14ac:dyDescent="0.2">
      <c r="A3678">
        <v>413817</v>
      </c>
      <c r="B3678" t="s">
        <v>1</v>
      </c>
      <c r="C3678" t="s">
        <v>11</v>
      </c>
      <c r="D3678">
        <v>1142988947.8355701</v>
      </c>
    </row>
    <row r="3679" spans="1:4" x14ac:dyDescent="0.2">
      <c r="A3679">
        <v>413817</v>
      </c>
      <c r="B3679" t="s">
        <v>2</v>
      </c>
      <c r="C3679" t="s">
        <v>11</v>
      </c>
      <c r="D3679">
        <v>1273761846.69751</v>
      </c>
    </row>
    <row r="3680" spans="1:4" x14ac:dyDescent="0.2">
      <c r="A3680">
        <v>413817</v>
      </c>
      <c r="B3680" t="s">
        <v>0</v>
      </c>
      <c r="C3680" t="s">
        <v>11</v>
      </c>
      <c r="D3680">
        <v>1546243304.1415999</v>
      </c>
    </row>
    <row r="3681" spans="1:4" x14ac:dyDescent="0.2">
      <c r="A3681">
        <v>413817</v>
      </c>
      <c r="B3681" t="s">
        <v>8</v>
      </c>
      <c r="C3681" t="s">
        <v>11</v>
      </c>
      <c r="D3681">
        <v>5862766324.5933399</v>
      </c>
    </row>
    <row r="3682" spans="1:4" x14ac:dyDescent="0.2">
      <c r="A3682">
        <v>413817</v>
      </c>
      <c r="B3682" t="s">
        <v>6</v>
      </c>
      <c r="C3682" t="s">
        <v>32</v>
      </c>
      <c r="D3682">
        <v>80559801.678949207</v>
      </c>
    </row>
    <row r="3683" spans="1:4" x14ac:dyDescent="0.2">
      <c r="A3683">
        <v>413817</v>
      </c>
      <c r="B3683" t="s">
        <v>5</v>
      </c>
      <c r="C3683" t="s">
        <v>32</v>
      </c>
      <c r="D3683">
        <v>153313849.069525</v>
      </c>
    </row>
    <row r="3684" spans="1:4" x14ac:dyDescent="0.2">
      <c r="A3684">
        <v>413817</v>
      </c>
      <c r="B3684" t="s">
        <v>7</v>
      </c>
      <c r="C3684" t="s">
        <v>32</v>
      </c>
      <c r="D3684">
        <v>415347116.52527601</v>
      </c>
    </row>
    <row r="3685" spans="1:4" x14ac:dyDescent="0.2">
      <c r="A3685">
        <v>413817</v>
      </c>
      <c r="B3685" t="s">
        <v>4</v>
      </c>
      <c r="C3685" t="s">
        <v>32</v>
      </c>
      <c r="D3685">
        <v>499989491.77096403</v>
      </c>
    </row>
    <row r="3686" spans="1:4" x14ac:dyDescent="0.2">
      <c r="A3686">
        <v>413817</v>
      </c>
      <c r="B3686" t="s">
        <v>3</v>
      </c>
      <c r="C3686" t="s">
        <v>32</v>
      </c>
      <c r="D3686">
        <v>885760844.86281705</v>
      </c>
    </row>
    <row r="3687" spans="1:4" x14ac:dyDescent="0.2">
      <c r="A3687">
        <v>413817</v>
      </c>
      <c r="B3687" t="s">
        <v>1</v>
      </c>
      <c r="C3687" t="s">
        <v>32</v>
      </c>
      <c r="D3687">
        <v>1219341610.16414</v>
      </c>
    </row>
    <row r="3688" spans="1:4" x14ac:dyDescent="0.2">
      <c r="A3688">
        <v>413817</v>
      </c>
      <c r="B3688" t="s">
        <v>2</v>
      </c>
      <c r="C3688" t="s">
        <v>32</v>
      </c>
      <c r="D3688">
        <v>1360303018.0671</v>
      </c>
    </row>
    <row r="3689" spans="1:4" x14ac:dyDescent="0.2">
      <c r="A3689">
        <v>413817</v>
      </c>
      <c r="B3689" t="s">
        <v>0</v>
      </c>
      <c r="C3689" t="s">
        <v>32</v>
      </c>
      <c r="D3689">
        <v>1642155015.0850999</v>
      </c>
    </row>
    <row r="3690" spans="1:4" x14ac:dyDescent="0.2">
      <c r="A3690">
        <v>413817</v>
      </c>
      <c r="B3690" t="s">
        <v>8</v>
      </c>
      <c r="C3690" t="s">
        <v>32</v>
      </c>
      <c r="D3690">
        <v>6256770747.2238798</v>
      </c>
    </row>
    <row r="3692" spans="1:4" x14ac:dyDescent="0.2">
      <c r="A3692" s="20" t="s">
        <v>12</v>
      </c>
      <c r="B3692" s="20" t="s">
        <v>39</v>
      </c>
      <c r="C3692" s="20" t="s">
        <v>40</v>
      </c>
      <c r="D3692" s="20" t="s">
        <v>14</v>
      </c>
    </row>
    <row r="3693" spans="1:4" x14ac:dyDescent="0.2">
      <c r="A3693">
        <v>413818</v>
      </c>
      <c r="B3693" t="s">
        <v>6</v>
      </c>
      <c r="C3693" t="s">
        <v>9</v>
      </c>
      <c r="D3693">
        <v>210822939.227824</v>
      </c>
    </row>
    <row r="3694" spans="1:4" x14ac:dyDescent="0.2">
      <c r="A3694">
        <v>413818</v>
      </c>
      <c r="B3694" t="s">
        <v>5</v>
      </c>
      <c r="C3694" t="s">
        <v>9</v>
      </c>
      <c r="D3694">
        <v>365457303.86628199</v>
      </c>
    </row>
    <row r="3695" spans="1:4" x14ac:dyDescent="0.2">
      <c r="A3695">
        <v>413818</v>
      </c>
      <c r="B3695" t="s">
        <v>7</v>
      </c>
      <c r="C3695" t="s">
        <v>9</v>
      </c>
      <c r="D3695">
        <v>489960037.87796801</v>
      </c>
    </row>
    <row r="3696" spans="1:4" x14ac:dyDescent="0.2">
      <c r="A3696">
        <v>413818</v>
      </c>
      <c r="B3696" t="s">
        <v>4</v>
      </c>
      <c r="C3696" t="s">
        <v>9</v>
      </c>
      <c r="D3696">
        <v>1083198526.7432301</v>
      </c>
    </row>
    <row r="3697" spans="1:4" x14ac:dyDescent="0.2">
      <c r="A3697">
        <v>413818</v>
      </c>
      <c r="B3697" t="s">
        <v>3</v>
      </c>
      <c r="C3697" t="s">
        <v>9</v>
      </c>
      <c r="D3697">
        <v>1720289578.5552001</v>
      </c>
    </row>
    <row r="3698" spans="1:4" x14ac:dyDescent="0.2">
      <c r="A3698">
        <v>413818</v>
      </c>
      <c r="B3698" t="s">
        <v>2</v>
      </c>
      <c r="C3698" t="s">
        <v>9</v>
      </c>
      <c r="D3698">
        <v>3128654456.1584702</v>
      </c>
    </row>
    <row r="3699" spans="1:4" x14ac:dyDescent="0.2">
      <c r="A3699">
        <v>413818</v>
      </c>
      <c r="B3699" t="s">
        <v>1</v>
      </c>
      <c r="C3699" t="s">
        <v>9</v>
      </c>
      <c r="D3699">
        <v>3228219896.3509598</v>
      </c>
    </row>
    <row r="3700" spans="1:4" x14ac:dyDescent="0.2">
      <c r="A3700">
        <v>413818</v>
      </c>
      <c r="B3700" t="s">
        <v>0</v>
      </c>
      <c r="C3700" t="s">
        <v>9</v>
      </c>
      <c r="D3700">
        <v>4691855955.5974703</v>
      </c>
    </row>
    <row r="3701" spans="1:4" x14ac:dyDescent="0.2">
      <c r="A3701">
        <v>413818</v>
      </c>
      <c r="B3701" t="s">
        <v>8</v>
      </c>
      <c r="C3701" t="s">
        <v>9</v>
      </c>
      <c r="D3701">
        <v>14918458694.377399</v>
      </c>
    </row>
    <row r="3702" spans="1:4" x14ac:dyDescent="0.2">
      <c r="A3702">
        <v>413818</v>
      </c>
      <c r="B3702" t="s">
        <v>6</v>
      </c>
      <c r="C3702" t="s">
        <v>10</v>
      </c>
      <c r="D3702">
        <v>230278956.22981101</v>
      </c>
    </row>
    <row r="3703" spans="1:4" x14ac:dyDescent="0.2">
      <c r="A3703">
        <v>413818</v>
      </c>
      <c r="B3703" t="s">
        <v>5</v>
      </c>
      <c r="C3703" t="s">
        <v>10</v>
      </c>
      <c r="D3703">
        <v>386404121.679986</v>
      </c>
    </row>
    <row r="3704" spans="1:4" x14ac:dyDescent="0.2">
      <c r="A3704">
        <v>413818</v>
      </c>
      <c r="B3704" t="s">
        <v>7</v>
      </c>
      <c r="C3704" t="s">
        <v>10</v>
      </c>
      <c r="D3704">
        <v>526186828.77840698</v>
      </c>
    </row>
    <row r="3705" spans="1:4" x14ac:dyDescent="0.2">
      <c r="A3705">
        <v>413818</v>
      </c>
      <c r="B3705" t="s">
        <v>4</v>
      </c>
      <c r="C3705" t="s">
        <v>10</v>
      </c>
      <c r="D3705">
        <v>1153099104.4322</v>
      </c>
    </row>
    <row r="3706" spans="1:4" x14ac:dyDescent="0.2">
      <c r="A3706">
        <v>413818</v>
      </c>
      <c r="B3706" t="s">
        <v>3</v>
      </c>
      <c r="C3706" t="s">
        <v>10</v>
      </c>
      <c r="D3706">
        <v>1881081747.8928499</v>
      </c>
    </row>
    <row r="3707" spans="1:4" x14ac:dyDescent="0.2">
      <c r="A3707">
        <v>413818</v>
      </c>
      <c r="B3707" t="s">
        <v>2</v>
      </c>
      <c r="C3707" t="s">
        <v>10</v>
      </c>
      <c r="D3707">
        <v>3367870804.1411901</v>
      </c>
    </row>
    <row r="3708" spans="1:4" x14ac:dyDescent="0.2">
      <c r="A3708">
        <v>413818</v>
      </c>
      <c r="B3708" t="s">
        <v>1</v>
      </c>
      <c r="C3708" t="s">
        <v>10</v>
      </c>
      <c r="D3708">
        <v>3452965748.5967002</v>
      </c>
    </row>
    <row r="3709" spans="1:4" x14ac:dyDescent="0.2">
      <c r="A3709">
        <v>413818</v>
      </c>
      <c r="B3709" t="s">
        <v>0</v>
      </c>
      <c r="C3709" t="s">
        <v>10</v>
      </c>
      <c r="D3709">
        <v>5007199049.3350697</v>
      </c>
    </row>
    <row r="3710" spans="1:4" x14ac:dyDescent="0.2">
      <c r="A3710">
        <v>413818</v>
      </c>
      <c r="B3710" t="s">
        <v>8</v>
      </c>
      <c r="C3710" t="s">
        <v>10</v>
      </c>
      <c r="D3710">
        <v>16005086361.086201</v>
      </c>
    </row>
    <row r="3711" spans="1:4" x14ac:dyDescent="0.2">
      <c r="A3711">
        <v>413818</v>
      </c>
      <c r="B3711" t="s">
        <v>6</v>
      </c>
      <c r="C3711" t="s">
        <v>11</v>
      </c>
      <c r="D3711">
        <v>226444282.28648999</v>
      </c>
    </row>
    <row r="3712" spans="1:4" x14ac:dyDescent="0.2">
      <c r="A3712">
        <v>413818</v>
      </c>
      <c r="B3712" t="s">
        <v>5</v>
      </c>
      <c r="C3712" t="s">
        <v>11</v>
      </c>
      <c r="D3712">
        <v>384668206.14689702</v>
      </c>
    </row>
    <row r="3713" spans="1:4" x14ac:dyDescent="0.2">
      <c r="A3713">
        <v>413818</v>
      </c>
      <c r="B3713" t="s">
        <v>7</v>
      </c>
      <c r="C3713" t="s">
        <v>11</v>
      </c>
      <c r="D3713">
        <v>537454934.88301802</v>
      </c>
    </row>
    <row r="3714" spans="1:4" x14ac:dyDescent="0.2">
      <c r="A3714">
        <v>413818</v>
      </c>
      <c r="B3714" t="s">
        <v>4</v>
      </c>
      <c r="C3714" t="s">
        <v>11</v>
      </c>
      <c r="D3714">
        <v>1158454204.6988499</v>
      </c>
    </row>
    <row r="3715" spans="1:4" x14ac:dyDescent="0.2">
      <c r="A3715">
        <v>413818</v>
      </c>
      <c r="B3715" t="s">
        <v>3</v>
      </c>
      <c r="C3715" t="s">
        <v>11</v>
      </c>
      <c r="D3715">
        <v>1946671427.1060901</v>
      </c>
    </row>
    <row r="3716" spans="1:4" x14ac:dyDescent="0.2">
      <c r="A3716">
        <v>413818</v>
      </c>
      <c r="B3716" t="s">
        <v>2</v>
      </c>
      <c r="C3716" t="s">
        <v>11</v>
      </c>
      <c r="D3716">
        <v>3414304657.6451001</v>
      </c>
    </row>
    <row r="3717" spans="1:4" x14ac:dyDescent="0.2">
      <c r="A3717">
        <v>413818</v>
      </c>
      <c r="B3717" t="s">
        <v>1</v>
      </c>
      <c r="C3717" t="s">
        <v>11</v>
      </c>
      <c r="D3717">
        <v>3493434162.1798401</v>
      </c>
    </row>
    <row r="3718" spans="1:4" x14ac:dyDescent="0.2">
      <c r="A3718">
        <v>413818</v>
      </c>
      <c r="B3718" t="s">
        <v>0</v>
      </c>
      <c r="C3718" t="s">
        <v>11</v>
      </c>
      <c r="D3718">
        <v>5038542615.5376101</v>
      </c>
    </row>
    <row r="3719" spans="1:4" x14ac:dyDescent="0.2">
      <c r="A3719">
        <v>413818</v>
      </c>
      <c r="B3719" t="s">
        <v>8</v>
      </c>
      <c r="C3719" t="s">
        <v>11</v>
      </c>
      <c r="D3719">
        <v>16199974490.4839</v>
      </c>
    </row>
    <row r="3720" spans="1:4" x14ac:dyDescent="0.2">
      <c r="A3720">
        <v>413818</v>
      </c>
      <c r="B3720" t="s">
        <v>6</v>
      </c>
      <c r="C3720" t="s">
        <v>32</v>
      </c>
      <c r="D3720">
        <v>238058315.85206401</v>
      </c>
    </row>
    <row r="3721" spans="1:4" x14ac:dyDescent="0.2">
      <c r="A3721">
        <v>413818</v>
      </c>
      <c r="B3721" t="s">
        <v>5</v>
      </c>
      <c r="C3721" t="s">
        <v>32</v>
      </c>
      <c r="D3721">
        <v>399282160.84894699</v>
      </c>
    </row>
    <row r="3722" spans="1:4" x14ac:dyDescent="0.2">
      <c r="A3722">
        <v>413818</v>
      </c>
      <c r="B3722" t="s">
        <v>7</v>
      </c>
      <c r="C3722" t="s">
        <v>32</v>
      </c>
      <c r="D3722">
        <v>566262580.17239702</v>
      </c>
    </row>
    <row r="3723" spans="1:4" x14ac:dyDescent="0.2">
      <c r="A3723">
        <v>413818</v>
      </c>
      <c r="B3723" t="s">
        <v>4</v>
      </c>
      <c r="C3723" t="s">
        <v>32</v>
      </c>
      <c r="D3723">
        <v>1219283456.9341099</v>
      </c>
    </row>
    <row r="3724" spans="1:4" x14ac:dyDescent="0.2">
      <c r="A3724">
        <v>413818</v>
      </c>
      <c r="B3724" t="s">
        <v>3</v>
      </c>
      <c r="C3724" t="s">
        <v>32</v>
      </c>
      <c r="D3724">
        <v>2077346351.17155</v>
      </c>
    </row>
    <row r="3725" spans="1:4" x14ac:dyDescent="0.2">
      <c r="A3725">
        <v>413818</v>
      </c>
      <c r="B3725" t="s">
        <v>2</v>
      </c>
      <c r="C3725" t="s">
        <v>32</v>
      </c>
      <c r="D3725">
        <v>3607796025.0684299</v>
      </c>
    </row>
    <row r="3726" spans="1:4" x14ac:dyDescent="0.2">
      <c r="A3726">
        <v>413818</v>
      </c>
      <c r="B3726" t="s">
        <v>1</v>
      </c>
      <c r="C3726" t="s">
        <v>32</v>
      </c>
      <c r="D3726">
        <v>3694287190.3829899</v>
      </c>
    </row>
    <row r="3727" spans="1:4" x14ac:dyDescent="0.2">
      <c r="A3727">
        <v>413818</v>
      </c>
      <c r="B3727" t="s">
        <v>0</v>
      </c>
      <c r="C3727" t="s">
        <v>32</v>
      </c>
      <c r="D3727">
        <v>5306162143.7604198</v>
      </c>
    </row>
    <row r="3728" spans="1:4" x14ac:dyDescent="0.2">
      <c r="A3728">
        <v>413818</v>
      </c>
      <c r="B3728" t="s">
        <v>8</v>
      </c>
      <c r="C3728" t="s">
        <v>32</v>
      </c>
      <c r="D3728">
        <v>17108478224.190901</v>
      </c>
    </row>
    <row r="3730" spans="1:4" x14ac:dyDescent="0.2">
      <c r="A3730" s="20" t="s">
        <v>12</v>
      </c>
      <c r="B3730" s="20" t="s">
        <v>39</v>
      </c>
      <c r="C3730" s="20" t="s">
        <v>40</v>
      </c>
      <c r="D3730" s="20" t="s">
        <v>14</v>
      </c>
    </row>
    <row r="3731" spans="1:4" x14ac:dyDescent="0.2">
      <c r="A3731">
        <v>413819</v>
      </c>
      <c r="B3731" t="s">
        <v>6</v>
      </c>
      <c r="C3731" t="s">
        <v>9</v>
      </c>
      <c r="D3731">
        <v>62092391.741038397</v>
      </c>
    </row>
    <row r="3732" spans="1:4" x14ac:dyDescent="0.2">
      <c r="A3732">
        <v>413819</v>
      </c>
      <c r="B3732" t="s">
        <v>5</v>
      </c>
      <c r="C3732" t="s">
        <v>9</v>
      </c>
      <c r="D3732">
        <v>133007967.10664</v>
      </c>
    </row>
    <row r="3733" spans="1:4" x14ac:dyDescent="0.2">
      <c r="A3733">
        <v>413819</v>
      </c>
      <c r="B3733" t="s">
        <v>7</v>
      </c>
      <c r="C3733" t="s">
        <v>9</v>
      </c>
      <c r="D3733">
        <v>161335286.20225</v>
      </c>
    </row>
    <row r="3734" spans="1:4" x14ac:dyDescent="0.2">
      <c r="A3734">
        <v>413819</v>
      </c>
      <c r="B3734" t="s">
        <v>4</v>
      </c>
      <c r="C3734" t="s">
        <v>9</v>
      </c>
      <c r="D3734">
        <v>520282424.44426697</v>
      </c>
    </row>
    <row r="3735" spans="1:4" x14ac:dyDescent="0.2">
      <c r="A3735">
        <v>413819</v>
      </c>
      <c r="B3735" t="s">
        <v>3</v>
      </c>
      <c r="C3735" t="s">
        <v>9</v>
      </c>
      <c r="D3735">
        <v>854856045.91099799</v>
      </c>
    </row>
    <row r="3736" spans="1:4" x14ac:dyDescent="0.2">
      <c r="A3736">
        <v>413819</v>
      </c>
      <c r="B3736" t="s">
        <v>1</v>
      </c>
      <c r="C3736" t="s">
        <v>9</v>
      </c>
      <c r="D3736">
        <v>1345543606.9477799</v>
      </c>
    </row>
    <row r="3737" spans="1:4" x14ac:dyDescent="0.2">
      <c r="A3737">
        <v>413819</v>
      </c>
      <c r="B3737" t="s">
        <v>2</v>
      </c>
      <c r="C3737" t="s">
        <v>9</v>
      </c>
      <c r="D3737">
        <v>1353495088.37643</v>
      </c>
    </row>
    <row r="3738" spans="1:4" x14ac:dyDescent="0.2">
      <c r="A3738">
        <v>413819</v>
      </c>
      <c r="B3738" t="s">
        <v>0</v>
      </c>
      <c r="C3738" t="s">
        <v>9</v>
      </c>
      <c r="D3738">
        <v>1792389454.6945</v>
      </c>
    </row>
    <row r="3739" spans="1:4" x14ac:dyDescent="0.2">
      <c r="A3739">
        <v>413819</v>
      </c>
      <c r="B3739" t="s">
        <v>8</v>
      </c>
      <c r="C3739" t="s">
        <v>9</v>
      </c>
      <c r="D3739">
        <v>6223002265.4238997</v>
      </c>
    </row>
    <row r="3740" spans="1:4" x14ac:dyDescent="0.2">
      <c r="A3740">
        <v>413819</v>
      </c>
      <c r="B3740" t="s">
        <v>6</v>
      </c>
      <c r="C3740" t="s">
        <v>10</v>
      </c>
      <c r="D3740">
        <v>67543497.522444695</v>
      </c>
    </row>
    <row r="3741" spans="1:4" x14ac:dyDescent="0.2">
      <c r="A3741">
        <v>413819</v>
      </c>
      <c r="B3741" t="s">
        <v>5</v>
      </c>
      <c r="C3741" t="s">
        <v>10</v>
      </c>
      <c r="D3741">
        <v>135093241.63127601</v>
      </c>
    </row>
    <row r="3742" spans="1:4" x14ac:dyDescent="0.2">
      <c r="A3742">
        <v>413819</v>
      </c>
      <c r="B3742" t="s">
        <v>7</v>
      </c>
      <c r="C3742" t="s">
        <v>10</v>
      </c>
      <c r="D3742">
        <v>166459535.426379</v>
      </c>
    </row>
    <row r="3743" spans="1:4" x14ac:dyDescent="0.2">
      <c r="A3743">
        <v>413819</v>
      </c>
      <c r="B3743" t="s">
        <v>4</v>
      </c>
      <c r="C3743" t="s">
        <v>10</v>
      </c>
      <c r="D3743">
        <v>535311352.62257397</v>
      </c>
    </row>
    <row r="3744" spans="1:4" x14ac:dyDescent="0.2">
      <c r="A3744">
        <v>413819</v>
      </c>
      <c r="B3744" t="s">
        <v>3</v>
      </c>
      <c r="C3744" t="s">
        <v>10</v>
      </c>
      <c r="D3744">
        <v>908422894.51020896</v>
      </c>
    </row>
    <row r="3745" spans="1:4" x14ac:dyDescent="0.2">
      <c r="A3745">
        <v>413819</v>
      </c>
      <c r="B3745" t="s">
        <v>1</v>
      </c>
      <c r="C3745" t="s">
        <v>10</v>
      </c>
      <c r="D3745">
        <v>1411480104.9128499</v>
      </c>
    </row>
    <row r="3746" spans="1:4" x14ac:dyDescent="0.2">
      <c r="A3746">
        <v>413819</v>
      </c>
      <c r="B3746" t="s">
        <v>2</v>
      </c>
      <c r="C3746" t="s">
        <v>10</v>
      </c>
      <c r="D3746">
        <v>1426905671.38327</v>
      </c>
    </row>
    <row r="3747" spans="1:4" x14ac:dyDescent="0.2">
      <c r="A3747">
        <v>413819</v>
      </c>
      <c r="B3747" t="s">
        <v>0</v>
      </c>
      <c r="C3747" t="s">
        <v>10</v>
      </c>
      <c r="D3747">
        <v>1867474955.7785299</v>
      </c>
    </row>
    <row r="3748" spans="1:4" x14ac:dyDescent="0.2">
      <c r="A3748">
        <v>413819</v>
      </c>
      <c r="B3748" t="s">
        <v>8</v>
      </c>
      <c r="C3748" t="s">
        <v>10</v>
      </c>
      <c r="D3748">
        <v>6518691253.7875404</v>
      </c>
    </row>
    <row r="3749" spans="1:4" x14ac:dyDescent="0.2">
      <c r="A3749">
        <v>413819</v>
      </c>
      <c r="B3749" t="s">
        <v>6</v>
      </c>
      <c r="C3749" t="s">
        <v>11</v>
      </c>
      <c r="D3749">
        <v>66355167.576030903</v>
      </c>
    </row>
    <row r="3750" spans="1:4" x14ac:dyDescent="0.2">
      <c r="A3750">
        <v>413819</v>
      </c>
      <c r="B3750" t="s">
        <v>5</v>
      </c>
      <c r="C3750" t="s">
        <v>11</v>
      </c>
      <c r="D3750">
        <v>136471098.257595</v>
      </c>
    </row>
    <row r="3751" spans="1:4" x14ac:dyDescent="0.2">
      <c r="A3751">
        <v>413819</v>
      </c>
      <c r="B3751" t="s">
        <v>7</v>
      </c>
      <c r="C3751" t="s">
        <v>11</v>
      </c>
      <c r="D3751">
        <v>195201378.122987</v>
      </c>
    </row>
    <row r="3752" spans="1:4" x14ac:dyDescent="0.2">
      <c r="A3752">
        <v>413819</v>
      </c>
      <c r="B3752" t="s">
        <v>4</v>
      </c>
      <c r="C3752" t="s">
        <v>11</v>
      </c>
      <c r="D3752">
        <v>564420747.01345003</v>
      </c>
    </row>
    <row r="3753" spans="1:4" x14ac:dyDescent="0.2">
      <c r="A3753">
        <v>413819</v>
      </c>
      <c r="B3753" t="s">
        <v>3</v>
      </c>
      <c r="C3753" t="s">
        <v>11</v>
      </c>
      <c r="D3753">
        <v>982573151.30182195</v>
      </c>
    </row>
    <row r="3754" spans="1:4" x14ac:dyDescent="0.2">
      <c r="A3754">
        <v>413819</v>
      </c>
      <c r="B3754" t="s">
        <v>1</v>
      </c>
      <c r="C3754" t="s">
        <v>11</v>
      </c>
      <c r="D3754">
        <v>1410833624.18242</v>
      </c>
    </row>
    <row r="3755" spans="1:4" x14ac:dyDescent="0.2">
      <c r="A3755">
        <v>413819</v>
      </c>
      <c r="B3755" t="s">
        <v>2</v>
      </c>
      <c r="C3755" t="s">
        <v>11</v>
      </c>
      <c r="D3755">
        <v>1490390374.2056401</v>
      </c>
    </row>
    <row r="3756" spans="1:4" x14ac:dyDescent="0.2">
      <c r="A3756">
        <v>413819</v>
      </c>
      <c r="B3756" t="s">
        <v>0</v>
      </c>
      <c r="C3756" t="s">
        <v>11</v>
      </c>
      <c r="D3756">
        <v>1893111123.1175499</v>
      </c>
    </row>
    <row r="3757" spans="1:4" x14ac:dyDescent="0.2">
      <c r="A3757">
        <v>413819</v>
      </c>
      <c r="B3757" t="s">
        <v>8</v>
      </c>
      <c r="C3757" t="s">
        <v>11</v>
      </c>
      <c r="D3757">
        <v>6739356663.7775002</v>
      </c>
    </row>
    <row r="3758" spans="1:4" x14ac:dyDescent="0.2">
      <c r="A3758">
        <v>413819</v>
      </c>
      <c r="B3758" t="s">
        <v>6</v>
      </c>
      <c r="C3758" t="s">
        <v>32</v>
      </c>
      <c r="D3758">
        <v>70204742.790024295</v>
      </c>
    </row>
    <row r="3759" spans="1:4" x14ac:dyDescent="0.2">
      <c r="A3759">
        <v>413819</v>
      </c>
      <c r="B3759" t="s">
        <v>5</v>
      </c>
      <c r="C3759" t="s">
        <v>32</v>
      </c>
      <c r="D3759">
        <v>140230991.42071</v>
      </c>
    </row>
    <row r="3760" spans="1:4" x14ac:dyDescent="0.2">
      <c r="A3760">
        <v>413819</v>
      </c>
      <c r="B3760" t="s">
        <v>7</v>
      </c>
      <c r="C3760" t="s">
        <v>32</v>
      </c>
      <c r="D3760">
        <v>190120442.13354099</v>
      </c>
    </row>
    <row r="3761" spans="1:4" x14ac:dyDescent="0.2">
      <c r="A3761">
        <v>413819</v>
      </c>
      <c r="B3761" t="s">
        <v>4</v>
      </c>
      <c r="C3761" t="s">
        <v>32</v>
      </c>
      <c r="D3761">
        <v>575533859.83667004</v>
      </c>
    </row>
    <row r="3762" spans="1:4" x14ac:dyDescent="0.2">
      <c r="A3762">
        <v>413819</v>
      </c>
      <c r="B3762" t="s">
        <v>3</v>
      </c>
      <c r="C3762" t="s">
        <v>32</v>
      </c>
      <c r="D3762">
        <v>998679647.38819396</v>
      </c>
    </row>
    <row r="3763" spans="1:4" x14ac:dyDescent="0.2">
      <c r="A3763">
        <v>413819</v>
      </c>
      <c r="B3763" t="s">
        <v>1</v>
      </c>
      <c r="C3763" t="s">
        <v>32</v>
      </c>
      <c r="D3763">
        <v>1489836478.0943601</v>
      </c>
    </row>
    <row r="3764" spans="1:4" x14ac:dyDescent="0.2">
      <c r="A3764">
        <v>413819</v>
      </c>
      <c r="B3764" t="s">
        <v>2</v>
      </c>
      <c r="C3764" t="s">
        <v>32</v>
      </c>
      <c r="D3764">
        <v>1534772232.5092001</v>
      </c>
    </row>
    <row r="3765" spans="1:4" x14ac:dyDescent="0.2">
      <c r="A3765">
        <v>413819</v>
      </c>
      <c r="B3765" t="s">
        <v>0</v>
      </c>
      <c r="C3765" t="s">
        <v>32</v>
      </c>
      <c r="D3765">
        <v>1982048426.3378</v>
      </c>
    </row>
    <row r="3766" spans="1:4" x14ac:dyDescent="0.2">
      <c r="A3766">
        <v>413819</v>
      </c>
      <c r="B3766" t="s">
        <v>8</v>
      </c>
      <c r="C3766" t="s">
        <v>32</v>
      </c>
      <c r="D3766">
        <v>6981426820.5104904</v>
      </c>
    </row>
    <row r="3768" spans="1:4" x14ac:dyDescent="0.2">
      <c r="A3768" s="20" t="s">
        <v>12</v>
      </c>
      <c r="B3768" s="20" t="s">
        <v>39</v>
      </c>
      <c r="C3768" s="20" t="s">
        <v>40</v>
      </c>
      <c r="D3768" s="20" t="s">
        <v>14</v>
      </c>
    </row>
    <row r="3769" spans="1:4" x14ac:dyDescent="0.2">
      <c r="A3769">
        <v>413820</v>
      </c>
      <c r="B3769" t="s">
        <v>7</v>
      </c>
      <c r="C3769" t="s">
        <v>9</v>
      </c>
      <c r="D3769">
        <v>44309023.243890002</v>
      </c>
    </row>
    <row r="3770" spans="1:4" x14ac:dyDescent="0.2">
      <c r="A3770">
        <v>413820</v>
      </c>
      <c r="B3770" t="s">
        <v>6</v>
      </c>
      <c r="C3770" t="s">
        <v>9</v>
      </c>
      <c r="D3770">
        <v>101034978.404456</v>
      </c>
    </row>
    <row r="3771" spans="1:4" x14ac:dyDescent="0.2">
      <c r="A3771">
        <v>413820</v>
      </c>
      <c r="B3771" t="s">
        <v>5</v>
      </c>
      <c r="C3771" t="s">
        <v>9</v>
      </c>
      <c r="D3771">
        <v>102726231.51931299</v>
      </c>
    </row>
    <row r="3772" spans="1:4" x14ac:dyDescent="0.2">
      <c r="A3772">
        <v>413820</v>
      </c>
      <c r="B3772" t="s">
        <v>4</v>
      </c>
      <c r="C3772" t="s">
        <v>9</v>
      </c>
      <c r="D3772">
        <v>579802272.23799896</v>
      </c>
    </row>
    <row r="3773" spans="1:4" x14ac:dyDescent="0.2">
      <c r="A3773">
        <v>413820</v>
      </c>
      <c r="B3773" t="s">
        <v>3</v>
      </c>
      <c r="C3773" t="s">
        <v>9</v>
      </c>
      <c r="D3773">
        <v>951983698.06231999</v>
      </c>
    </row>
    <row r="3774" spans="1:4" x14ac:dyDescent="0.2">
      <c r="A3774">
        <v>413820</v>
      </c>
      <c r="B3774" t="s">
        <v>2</v>
      </c>
      <c r="C3774" t="s">
        <v>9</v>
      </c>
      <c r="D3774">
        <v>1665725659.7077</v>
      </c>
    </row>
    <row r="3775" spans="1:4" x14ac:dyDescent="0.2">
      <c r="A3775">
        <v>413820</v>
      </c>
      <c r="B3775" t="s">
        <v>1</v>
      </c>
      <c r="C3775" t="s">
        <v>9</v>
      </c>
      <c r="D3775">
        <v>2497093477.4253998</v>
      </c>
    </row>
    <row r="3776" spans="1:4" x14ac:dyDescent="0.2">
      <c r="A3776">
        <v>413820</v>
      </c>
      <c r="B3776" t="s">
        <v>0</v>
      </c>
      <c r="C3776" t="s">
        <v>9</v>
      </c>
      <c r="D3776">
        <v>3179544847.6839399</v>
      </c>
    </row>
    <row r="3777" spans="1:4" x14ac:dyDescent="0.2">
      <c r="A3777">
        <v>413820</v>
      </c>
      <c r="B3777" t="s">
        <v>8</v>
      </c>
      <c r="C3777" t="s">
        <v>9</v>
      </c>
      <c r="D3777">
        <v>9122220188.2850208</v>
      </c>
    </row>
    <row r="3778" spans="1:4" x14ac:dyDescent="0.2">
      <c r="A3778">
        <v>413820</v>
      </c>
      <c r="B3778" t="s">
        <v>7</v>
      </c>
      <c r="C3778" t="s">
        <v>10</v>
      </c>
      <c r="D3778">
        <v>46239146.452057399</v>
      </c>
    </row>
    <row r="3779" spans="1:4" x14ac:dyDescent="0.2">
      <c r="A3779">
        <v>413820</v>
      </c>
      <c r="B3779" t="s">
        <v>6</v>
      </c>
      <c r="C3779" t="s">
        <v>10</v>
      </c>
      <c r="D3779">
        <v>105760876.37039401</v>
      </c>
    </row>
    <row r="3780" spans="1:4" x14ac:dyDescent="0.2">
      <c r="A3780">
        <v>413820</v>
      </c>
      <c r="B3780" t="s">
        <v>5</v>
      </c>
      <c r="C3780" t="s">
        <v>10</v>
      </c>
      <c r="D3780">
        <v>106055285.265185</v>
      </c>
    </row>
    <row r="3781" spans="1:4" x14ac:dyDescent="0.2">
      <c r="A3781">
        <v>413820</v>
      </c>
      <c r="B3781" t="s">
        <v>4</v>
      </c>
      <c r="C3781" t="s">
        <v>10</v>
      </c>
      <c r="D3781">
        <v>599818991.26940596</v>
      </c>
    </row>
    <row r="3782" spans="1:4" x14ac:dyDescent="0.2">
      <c r="A3782">
        <v>413820</v>
      </c>
      <c r="B3782" t="s">
        <v>3</v>
      </c>
      <c r="C3782" t="s">
        <v>10</v>
      </c>
      <c r="D3782">
        <v>1016746097.4611599</v>
      </c>
    </row>
    <row r="3783" spans="1:4" x14ac:dyDescent="0.2">
      <c r="A3783">
        <v>413820</v>
      </c>
      <c r="B3783" t="s">
        <v>2</v>
      </c>
      <c r="C3783" t="s">
        <v>10</v>
      </c>
      <c r="D3783">
        <v>1749372702.6456599</v>
      </c>
    </row>
    <row r="3784" spans="1:4" x14ac:dyDescent="0.2">
      <c r="A3784">
        <v>413820</v>
      </c>
      <c r="B3784" t="s">
        <v>1</v>
      </c>
      <c r="C3784" t="s">
        <v>10</v>
      </c>
      <c r="D3784">
        <v>2604524625.0142102</v>
      </c>
    </row>
    <row r="3785" spans="1:4" x14ac:dyDescent="0.2">
      <c r="A3785">
        <v>413820</v>
      </c>
      <c r="B3785" t="s">
        <v>0</v>
      </c>
      <c r="C3785" t="s">
        <v>10</v>
      </c>
      <c r="D3785">
        <v>3303243765.6128602</v>
      </c>
    </row>
    <row r="3786" spans="1:4" x14ac:dyDescent="0.2">
      <c r="A3786">
        <v>413820</v>
      </c>
      <c r="B3786" t="s">
        <v>8</v>
      </c>
      <c r="C3786" t="s">
        <v>10</v>
      </c>
      <c r="D3786">
        <v>9531761490.0909309</v>
      </c>
    </row>
    <row r="3787" spans="1:4" x14ac:dyDescent="0.2">
      <c r="A3787">
        <v>413820</v>
      </c>
      <c r="B3787" t="s">
        <v>7</v>
      </c>
      <c r="C3787" t="s">
        <v>11</v>
      </c>
      <c r="D3787">
        <v>46585012.907644697</v>
      </c>
    </row>
    <row r="3788" spans="1:4" x14ac:dyDescent="0.2">
      <c r="A3788">
        <v>413820</v>
      </c>
      <c r="B3788" t="s">
        <v>5</v>
      </c>
      <c r="C3788" t="s">
        <v>11</v>
      </c>
      <c r="D3788">
        <v>104676931.635693</v>
      </c>
    </row>
    <row r="3789" spans="1:4" x14ac:dyDescent="0.2">
      <c r="A3789">
        <v>413820</v>
      </c>
      <c r="B3789" t="s">
        <v>6</v>
      </c>
      <c r="C3789" t="s">
        <v>11</v>
      </c>
      <c r="D3789">
        <v>116248778.291922</v>
      </c>
    </row>
    <row r="3790" spans="1:4" x14ac:dyDescent="0.2">
      <c r="A3790">
        <v>413820</v>
      </c>
      <c r="B3790" t="s">
        <v>4</v>
      </c>
      <c r="C3790" t="s">
        <v>11</v>
      </c>
      <c r="D3790">
        <v>639730467.66398704</v>
      </c>
    </row>
    <row r="3791" spans="1:4" x14ac:dyDescent="0.2">
      <c r="A3791">
        <v>413820</v>
      </c>
      <c r="B3791" t="s">
        <v>3</v>
      </c>
      <c r="C3791" t="s">
        <v>11</v>
      </c>
      <c r="D3791">
        <v>1127024356.3718801</v>
      </c>
    </row>
    <row r="3792" spans="1:4" x14ac:dyDescent="0.2">
      <c r="A3792">
        <v>413820</v>
      </c>
      <c r="B3792" t="s">
        <v>2</v>
      </c>
      <c r="C3792" t="s">
        <v>11</v>
      </c>
      <c r="D3792">
        <v>1852227053.7190101</v>
      </c>
    </row>
    <row r="3793" spans="1:4" x14ac:dyDescent="0.2">
      <c r="A3793">
        <v>413820</v>
      </c>
      <c r="B3793" t="s">
        <v>1</v>
      </c>
      <c r="C3793" t="s">
        <v>11</v>
      </c>
      <c r="D3793">
        <v>2817737126.0514302</v>
      </c>
    </row>
    <row r="3794" spans="1:4" x14ac:dyDescent="0.2">
      <c r="A3794">
        <v>413820</v>
      </c>
      <c r="B3794" t="s">
        <v>0</v>
      </c>
      <c r="C3794" t="s">
        <v>11</v>
      </c>
      <c r="D3794">
        <v>3515672719.1895299</v>
      </c>
    </row>
    <row r="3795" spans="1:4" x14ac:dyDescent="0.2">
      <c r="A3795">
        <v>413820</v>
      </c>
      <c r="B3795" t="s">
        <v>8</v>
      </c>
      <c r="C3795" t="s">
        <v>11</v>
      </c>
      <c r="D3795">
        <v>10219902445.8311</v>
      </c>
    </row>
    <row r="3796" spans="1:4" x14ac:dyDescent="0.2">
      <c r="A3796">
        <v>413820</v>
      </c>
      <c r="B3796" t="s">
        <v>7</v>
      </c>
      <c r="C3796" t="s">
        <v>32</v>
      </c>
      <c r="D3796">
        <v>45353189.220212102</v>
      </c>
    </row>
    <row r="3797" spans="1:4" x14ac:dyDescent="0.2">
      <c r="A3797">
        <v>413820</v>
      </c>
      <c r="B3797" t="s">
        <v>5</v>
      </c>
      <c r="C3797" t="s">
        <v>32</v>
      </c>
      <c r="D3797">
        <v>101639641.662625</v>
      </c>
    </row>
    <row r="3798" spans="1:4" x14ac:dyDescent="0.2">
      <c r="A3798">
        <v>413820</v>
      </c>
      <c r="B3798" t="s">
        <v>6</v>
      </c>
      <c r="C3798" t="s">
        <v>32</v>
      </c>
      <c r="D3798">
        <v>131013423.220873</v>
      </c>
    </row>
    <row r="3799" spans="1:4" x14ac:dyDescent="0.2">
      <c r="A3799">
        <v>413820</v>
      </c>
      <c r="B3799" t="s">
        <v>4</v>
      </c>
      <c r="C3799" t="s">
        <v>32</v>
      </c>
      <c r="D3799">
        <v>697648410.42897403</v>
      </c>
    </row>
    <row r="3800" spans="1:4" x14ac:dyDescent="0.2">
      <c r="A3800">
        <v>413820</v>
      </c>
      <c r="B3800" t="s">
        <v>3</v>
      </c>
      <c r="C3800" t="s">
        <v>32</v>
      </c>
      <c r="D3800">
        <v>1258116518.3239801</v>
      </c>
    </row>
    <row r="3801" spans="1:4" x14ac:dyDescent="0.2">
      <c r="A3801">
        <v>413820</v>
      </c>
      <c r="B3801" t="s">
        <v>2</v>
      </c>
      <c r="C3801" t="s">
        <v>32</v>
      </c>
      <c r="D3801">
        <v>1978226295.3517301</v>
      </c>
    </row>
    <row r="3802" spans="1:4" x14ac:dyDescent="0.2">
      <c r="A3802">
        <v>413820</v>
      </c>
      <c r="B3802" t="s">
        <v>1</v>
      </c>
      <c r="C3802" t="s">
        <v>32</v>
      </c>
      <c r="D3802">
        <v>3121505752.04634</v>
      </c>
    </row>
    <row r="3803" spans="1:4" x14ac:dyDescent="0.2">
      <c r="A3803">
        <v>413820</v>
      </c>
      <c r="B3803" t="s">
        <v>0</v>
      </c>
      <c r="C3803" t="s">
        <v>32</v>
      </c>
      <c r="D3803">
        <v>3822336675.84866</v>
      </c>
    </row>
    <row r="3804" spans="1:4" x14ac:dyDescent="0.2">
      <c r="A3804">
        <v>413820</v>
      </c>
      <c r="B3804" t="s">
        <v>8</v>
      </c>
      <c r="C3804" t="s">
        <v>32</v>
      </c>
      <c r="D3804">
        <v>11155839906.103399</v>
      </c>
    </row>
    <row r="3806" spans="1:4" x14ac:dyDescent="0.2">
      <c r="A3806" s="20" t="s">
        <v>12</v>
      </c>
      <c r="B3806" s="20" t="s">
        <v>39</v>
      </c>
      <c r="C3806" s="20" t="s">
        <v>40</v>
      </c>
      <c r="D3806" s="20" t="s">
        <v>14</v>
      </c>
    </row>
    <row r="3807" spans="1:4" x14ac:dyDescent="0.2">
      <c r="A3807">
        <v>413821</v>
      </c>
      <c r="B3807" t="s">
        <v>7</v>
      </c>
      <c r="C3807" t="s">
        <v>9</v>
      </c>
      <c r="D3807">
        <v>67752931.511242196</v>
      </c>
    </row>
    <row r="3808" spans="1:4" x14ac:dyDescent="0.2">
      <c r="A3808">
        <v>413821</v>
      </c>
      <c r="B3808" t="s">
        <v>6</v>
      </c>
      <c r="C3808" t="s">
        <v>9</v>
      </c>
      <c r="D3808">
        <v>83812395.043524206</v>
      </c>
    </row>
    <row r="3809" spans="1:4" x14ac:dyDescent="0.2">
      <c r="A3809">
        <v>413821</v>
      </c>
      <c r="B3809" t="s">
        <v>5</v>
      </c>
      <c r="C3809" t="s">
        <v>9</v>
      </c>
      <c r="D3809">
        <v>142816134.86901599</v>
      </c>
    </row>
    <row r="3810" spans="1:4" x14ac:dyDescent="0.2">
      <c r="A3810">
        <v>413821</v>
      </c>
      <c r="B3810" t="s">
        <v>4</v>
      </c>
      <c r="C3810" t="s">
        <v>9</v>
      </c>
      <c r="D3810">
        <v>457296161.10552597</v>
      </c>
    </row>
    <row r="3811" spans="1:4" x14ac:dyDescent="0.2">
      <c r="A3811">
        <v>413821</v>
      </c>
      <c r="B3811" t="s">
        <v>3</v>
      </c>
      <c r="C3811" t="s">
        <v>9</v>
      </c>
      <c r="D3811">
        <v>696559978.11638999</v>
      </c>
    </row>
    <row r="3812" spans="1:4" x14ac:dyDescent="0.2">
      <c r="A3812">
        <v>413821</v>
      </c>
      <c r="B3812" t="s">
        <v>2</v>
      </c>
      <c r="C3812" t="s">
        <v>9</v>
      </c>
      <c r="D3812">
        <v>1171333420.2529199</v>
      </c>
    </row>
    <row r="3813" spans="1:4" x14ac:dyDescent="0.2">
      <c r="A3813">
        <v>413821</v>
      </c>
      <c r="B3813" t="s">
        <v>1</v>
      </c>
      <c r="C3813" t="s">
        <v>9</v>
      </c>
      <c r="D3813">
        <v>1381627992.39452</v>
      </c>
    </row>
    <row r="3814" spans="1:4" x14ac:dyDescent="0.2">
      <c r="A3814">
        <v>413821</v>
      </c>
      <c r="B3814" t="s">
        <v>0</v>
      </c>
      <c r="C3814" t="s">
        <v>9</v>
      </c>
      <c r="D3814">
        <v>1799568177.4660399</v>
      </c>
    </row>
    <row r="3815" spans="1:4" x14ac:dyDescent="0.2">
      <c r="A3815">
        <v>413821</v>
      </c>
      <c r="B3815" t="s">
        <v>8</v>
      </c>
      <c r="C3815" t="s">
        <v>9</v>
      </c>
      <c r="D3815">
        <v>5800767190.7591801</v>
      </c>
    </row>
    <row r="3816" spans="1:4" x14ac:dyDescent="0.2">
      <c r="A3816">
        <v>413821</v>
      </c>
      <c r="B3816" t="s">
        <v>7</v>
      </c>
      <c r="C3816" t="s">
        <v>10</v>
      </c>
      <c r="D3816">
        <v>72562852.695600703</v>
      </c>
    </row>
    <row r="3817" spans="1:4" x14ac:dyDescent="0.2">
      <c r="A3817">
        <v>413821</v>
      </c>
      <c r="B3817" t="s">
        <v>6</v>
      </c>
      <c r="C3817" t="s">
        <v>10</v>
      </c>
      <c r="D3817">
        <v>78848646.446475893</v>
      </c>
    </row>
    <row r="3818" spans="1:4" x14ac:dyDescent="0.2">
      <c r="A3818">
        <v>413821</v>
      </c>
      <c r="B3818" t="s">
        <v>5</v>
      </c>
      <c r="C3818" t="s">
        <v>10</v>
      </c>
      <c r="D3818">
        <v>132893736.21318699</v>
      </c>
    </row>
    <row r="3819" spans="1:4" x14ac:dyDescent="0.2">
      <c r="A3819">
        <v>413821</v>
      </c>
      <c r="B3819" t="s">
        <v>4</v>
      </c>
      <c r="C3819" t="s">
        <v>10</v>
      </c>
      <c r="D3819">
        <v>417523032.65761</v>
      </c>
    </row>
    <row r="3820" spans="1:4" x14ac:dyDescent="0.2">
      <c r="A3820">
        <v>413821</v>
      </c>
      <c r="B3820" t="s">
        <v>3</v>
      </c>
      <c r="C3820" t="s">
        <v>10</v>
      </c>
      <c r="D3820">
        <v>745672878.87121701</v>
      </c>
    </row>
    <row r="3821" spans="1:4" x14ac:dyDescent="0.2">
      <c r="A3821">
        <v>413821</v>
      </c>
      <c r="B3821" t="s">
        <v>2</v>
      </c>
      <c r="C3821" t="s">
        <v>10</v>
      </c>
      <c r="D3821">
        <v>1152423512.2144899</v>
      </c>
    </row>
    <row r="3822" spans="1:4" x14ac:dyDescent="0.2">
      <c r="A3822">
        <v>413821</v>
      </c>
      <c r="B3822" t="s">
        <v>1</v>
      </c>
      <c r="C3822" t="s">
        <v>10</v>
      </c>
      <c r="D3822">
        <v>1291867122.4295599</v>
      </c>
    </row>
    <row r="3823" spans="1:4" x14ac:dyDescent="0.2">
      <c r="A3823">
        <v>413821</v>
      </c>
      <c r="B3823" t="s">
        <v>0</v>
      </c>
      <c r="C3823" t="s">
        <v>10</v>
      </c>
      <c r="D3823">
        <v>1672747845.6505899</v>
      </c>
    </row>
    <row r="3824" spans="1:4" x14ac:dyDescent="0.2">
      <c r="A3824">
        <v>413821</v>
      </c>
      <c r="B3824" t="s">
        <v>8</v>
      </c>
      <c r="C3824" t="s">
        <v>10</v>
      </c>
      <c r="D3824">
        <v>5564539627.1787395</v>
      </c>
    </row>
    <row r="3825" spans="1:4" x14ac:dyDescent="0.2">
      <c r="A3825">
        <v>413821</v>
      </c>
      <c r="B3825" t="s">
        <v>6</v>
      </c>
      <c r="C3825" t="s">
        <v>11</v>
      </c>
      <c r="D3825">
        <v>75674287.996422097</v>
      </c>
    </row>
    <row r="3826" spans="1:4" x14ac:dyDescent="0.2">
      <c r="A3826">
        <v>413821</v>
      </c>
      <c r="B3826" t="s">
        <v>7</v>
      </c>
      <c r="C3826" t="s">
        <v>11</v>
      </c>
      <c r="D3826">
        <v>88167014.175152406</v>
      </c>
    </row>
    <row r="3827" spans="1:4" x14ac:dyDescent="0.2">
      <c r="A3827">
        <v>413821</v>
      </c>
      <c r="B3827" t="s">
        <v>5</v>
      </c>
      <c r="C3827" t="s">
        <v>11</v>
      </c>
      <c r="D3827">
        <v>126641229.91205101</v>
      </c>
    </row>
    <row r="3828" spans="1:4" x14ac:dyDescent="0.2">
      <c r="A3828">
        <v>413821</v>
      </c>
      <c r="B3828" t="s">
        <v>4</v>
      </c>
      <c r="C3828" t="s">
        <v>11</v>
      </c>
      <c r="D3828">
        <v>401876941.19966602</v>
      </c>
    </row>
    <row r="3829" spans="1:4" x14ac:dyDescent="0.2">
      <c r="A3829">
        <v>413821</v>
      </c>
      <c r="B3829" t="s">
        <v>3</v>
      </c>
      <c r="C3829" t="s">
        <v>11</v>
      </c>
      <c r="D3829">
        <v>738527856.92501402</v>
      </c>
    </row>
    <row r="3830" spans="1:4" x14ac:dyDescent="0.2">
      <c r="A3830">
        <v>413821</v>
      </c>
      <c r="B3830" t="s">
        <v>2</v>
      </c>
      <c r="C3830" t="s">
        <v>11</v>
      </c>
      <c r="D3830">
        <v>1127608980.10113</v>
      </c>
    </row>
    <row r="3831" spans="1:4" x14ac:dyDescent="0.2">
      <c r="A3831">
        <v>413821</v>
      </c>
      <c r="B3831" t="s">
        <v>1</v>
      </c>
      <c r="C3831" t="s">
        <v>11</v>
      </c>
      <c r="D3831">
        <v>1239793661.6984799</v>
      </c>
    </row>
    <row r="3832" spans="1:4" x14ac:dyDescent="0.2">
      <c r="A3832">
        <v>413821</v>
      </c>
      <c r="B3832" t="s">
        <v>0</v>
      </c>
      <c r="C3832" t="s">
        <v>11</v>
      </c>
      <c r="D3832">
        <v>1640808987.5766399</v>
      </c>
    </row>
    <row r="3833" spans="1:4" x14ac:dyDescent="0.2">
      <c r="A3833">
        <v>413821</v>
      </c>
      <c r="B3833" t="s">
        <v>8</v>
      </c>
      <c r="C3833" t="s">
        <v>11</v>
      </c>
      <c r="D3833">
        <v>5439098959.5845604</v>
      </c>
    </row>
    <row r="3834" spans="1:4" x14ac:dyDescent="0.2">
      <c r="A3834">
        <v>413821</v>
      </c>
      <c r="B3834" t="s">
        <v>6</v>
      </c>
      <c r="C3834" t="s">
        <v>32</v>
      </c>
      <c r="D3834">
        <v>81781081.557926506</v>
      </c>
    </row>
    <row r="3835" spans="1:4" x14ac:dyDescent="0.2">
      <c r="A3835">
        <v>413821</v>
      </c>
      <c r="B3835" t="s">
        <v>7</v>
      </c>
      <c r="C3835" t="s">
        <v>32</v>
      </c>
      <c r="D3835">
        <v>96063376.882964507</v>
      </c>
    </row>
    <row r="3836" spans="1:4" x14ac:dyDescent="0.2">
      <c r="A3836">
        <v>413821</v>
      </c>
      <c r="B3836" t="s">
        <v>5</v>
      </c>
      <c r="C3836" t="s">
        <v>32</v>
      </c>
      <c r="D3836">
        <v>136541753.21068999</v>
      </c>
    </row>
    <row r="3837" spans="1:4" x14ac:dyDescent="0.2">
      <c r="A3837">
        <v>413821</v>
      </c>
      <c r="B3837" t="s">
        <v>4</v>
      </c>
      <c r="C3837" t="s">
        <v>32</v>
      </c>
      <c r="D3837">
        <v>440362989.26542997</v>
      </c>
    </row>
    <row r="3838" spans="1:4" x14ac:dyDescent="0.2">
      <c r="A3838">
        <v>413821</v>
      </c>
      <c r="B3838" t="s">
        <v>3</v>
      </c>
      <c r="C3838" t="s">
        <v>32</v>
      </c>
      <c r="D3838">
        <v>823989883.12557399</v>
      </c>
    </row>
    <row r="3839" spans="1:4" x14ac:dyDescent="0.2">
      <c r="A3839">
        <v>413821</v>
      </c>
      <c r="B3839" t="s">
        <v>2</v>
      </c>
      <c r="C3839" t="s">
        <v>32</v>
      </c>
      <c r="D3839">
        <v>1213967030.72664</v>
      </c>
    </row>
    <row r="3840" spans="1:4" x14ac:dyDescent="0.2">
      <c r="A3840">
        <v>413821</v>
      </c>
      <c r="B3840" t="s">
        <v>1</v>
      </c>
      <c r="C3840" t="s">
        <v>32</v>
      </c>
      <c r="D3840">
        <v>1374143137.4490499</v>
      </c>
    </row>
    <row r="3841" spans="1:4" x14ac:dyDescent="0.2">
      <c r="A3841">
        <v>413821</v>
      </c>
      <c r="B3841" t="s">
        <v>0</v>
      </c>
      <c r="C3841" t="s">
        <v>32</v>
      </c>
      <c r="D3841">
        <v>1761812942.8875301</v>
      </c>
    </row>
    <row r="3842" spans="1:4" x14ac:dyDescent="0.2">
      <c r="A3842">
        <v>413821</v>
      </c>
      <c r="B3842" t="s">
        <v>8</v>
      </c>
      <c r="C3842" t="s">
        <v>32</v>
      </c>
      <c r="D3842">
        <v>5928662195.1058102</v>
      </c>
    </row>
    <row r="3844" spans="1:4" x14ac:dyDescent="0.2">
      <c r="A3844" s="20" t="s">
        <v>12</v>
      </c>
      <c r="B3844" s="20" t="s">
        <v>39</v>
      </c>
      <c r="C3844" s="20" t="s">
        <v>40</v>
      </c>
      <c r="D3844" s="20" t="s">
        <v>14</v>
      </c>
    </row>
    <row r="3845" spans="1:4" x14ac:dyDescent="0.2">
      <c r="A3845">
        <v>413822</v>
      </c>
      <c r="B3845" t="s">
        <v>7</v>
      </c>
      <c r="C3845" t="s">
        <v>9</v>
      </c>
      <c r="D3845">
        <v>482594236.12470299</v>
      </c>
    </row>
    <row r="3846" spans="1:4" x14ac:dyDescent="0.2">
      <c r="A3846">
        <v>413822</v>
      </c>
      <c r="B3846" t="s">
        <v>6</v>
      </c>
      <c r="C3846" t="s">
        <v>9</v>
      </c>
      <c r="D3846">
        <v>619057973.61188304</v>
      </c>
    </row>
    <row r="3847" spans="1:4" x14ac:dyDescent="0.2">
      <c r="A3847">
        <v>413822</v>
      </c>
      <c r="B3847" t="s">
        <v>5</v>
      </c>
      <c r="C3847" t="s">
        <v>9</v>
      </c>
      <c r="D3847">
        <v>682002129.09458494</v>
      </c>
    </row>
    <row r="3848" spans="1:4" x14ac:dyDescent="0.2">
      <c r="A3848">
        <v>413822</v>
      </c>
      <c r="B3848" t="s">
        <v>4</v>
      </c>
      <c r="C3848" t="s">
        <v>9</v>
      </c>
      <c r="D3848">
        <v>1698764864.4293499</v>
      </c>
    </row>
    <row r="3849" spans="1:4" x14ac:dyDescent="0.2">
      <c r="A3849">
        <v>413822</v>
      </c>
      <c r="B3849" t="s">
        <v>3</v>
      </c>
      <c r="C3849" t="s">
        <v>9</v>
      </c>
      <c r="D3849">
        <v>2570834930.6746998</v>
      </c>
    </row>
    <row r="3850" spans="1:4" x14ac:dyDescent="0.2">
      <c r="A3850">
        <v>413822</v>
      </c>
      <c r="B3850" t="s">
        <v>2</v>
      </c>
      <c r="C3850" t="s">
        <v>9</v>
      </c>
      <c r="D3850">
        <v>4740960957.7103796</v>
      </c>
    </row>
    <row r="3851" spans="1:4" x14ac:dyDescent="0.2">
      <c r="A3851">
        <v>413822</v>
      </c>
      <c r="B3851" t="s">
        <v>1</v>
      </c>
      <c r="C3851" t="s">
        <v>9</v>
      </c>
      <c r="D3851">
        <v>5322819900.55089</v>
      </c>
    </row>
    <row r="3852" spans="1:4" x14ac:dyDescent="0.2">
      <c r="A3852">
        <v>413822</v>
      </c>
      <c r="B3852" t="s">
        <v>0</v>
      </c>
      <c r="C3852" t="s">
        <v>9</v>
      </c>
      <c r="D3852">
        <v>6895654177.1141195</v>
      </c>
    </row>
    <row r="3853" spans="1:4" x14ac:dyDescent="0.2">
      <c r="A3853">
        <v>413822</v>
      </c>
      <c r="B3853" t="s">
        <v>8</v>
      </c>
      <c r="C3853" t="s">
        <v>9</v>
      </c>
      <c r="D3853">
        <v>23012689169.3106</v>
      </c>
    </row>
    <row r="3854" spans="1:4" x14ac:dyDescent="0.2">
      <c r="A3854">
        <v>413822</v>
      </c>
      <c r="B3854" t="s">
        <v>7</v>
      </c>
      <c r="C3854" t="s">
        <v>10</v>
      </c>
      <c r="D3854">
        <v>508849960.29537398</v>
      </c>
    </row>
    <row r="3855" spans="1:4" x14ac:dyDescent="0.2">
      <c r="A3855">
        <v>413822</v>
      </c>
      <c r="B3855" t="s">
        <v>6</v>
      </c>
      <c r="C3855" t="s">
        <v>10</v>
      </c>
      <c r="D3855">
        <v>651179081.94015396</v>
      </c>
    </row>
    <row r="3856" spans="1:4" x14ac:dyDescent="0.2">
      <c r="A3856">
        <v>413822</v>
      </c>
      <c r="B3856" t="s">
        <v>5</v>
      </c>
      <c r="C3856" t="s">
        <v>10</v>
      </c>
      <c r="D3856">
        <v>693553908.12598598</v>
      </c>
    </row>
    <row r="3857" spans="1:4" x14ac:dyDescent="0.2">
      <c r="A3857">
        <v>413822</v>
      </c>
      <c r="B3857" t="s">
        <v>4</v>
      </c>
      <c r="C3857" t="s">
        <v>10</v>
      </c>
      <c r="D3857">
        <v>1827349746.58409</v>
      </c>
    </row>
    <row r="3858" spans="1:4" x14ac:dyDescent="0.2">
      <c r="A3858">
        <v>413822</v>
      </c>
      <c r="B3858" t="s">
        <v>3</v>
      </c>
      <c r="C3858" t="s">
        <v>10</v>
      </c>
      <c r="D3858">
        <v>2837682048.91398</v>
      </c>
    </row>
    <row r="3859" spans="1:4" x14ac:dyDescent="0.2">
      <c r="A3859">
        <v>413822</v>
      </c>
      <c r="B3859" t="s">
        <v>2</v>
      </c>
      <c r="C3859" t="s">
        <v>10</v>
      </c>
      <c r="D3859">
        <v>4799183193.7895603</v>
      </c>
    </row>
    <row r="3860" spans="1:4" x14ac:dyDescent="0.2">
      <c r="A3860">
        <v>413822</v>
      </c>
      <c r="B3860" t="s">
        <v>1</v>
      </c>
      <c r="C3860" t="s">
        <v>10</v>
      </c>
      <c r="D3860">
        <v>5824465434.4745102</v>
      </c>
    </row>
    <row r="3861" spans="1:4" x14ac:dyDescent="0.2">
      <c r="A3861">
        <v>413822</v>
      </c>
      <c r="B3861" t="s">
        <v>0</v>
      </c>
      <c r="C3861" t="s">
        <v>10</v>
      </c>
      <c r="D3861">
        <v>7585208466.8826504</v>
      </c>
    </row>
    <row r="3862" spans="1:4" x14ac:dyDescent="0.2">
      <c r="A3862">
        <v>413822</v>
      </c>
      <c r="B3862" t="s">
        <v>8</v>
      </c>
      <c r="C3862" t="s">
        <v>10</v>
      </c>
      <c r="D3862">
        <v>24727471841.006302</v>
      </c>
    </row>
    <row r="3863" spans="1:4" x14ac:dyDescent="0.2">
      <c r="A3863">
        <v>413822</v>
      </c>
      <c r="B3863" t="s">
        <v>7</v>
      </c>
      <c r="C3863" t="s">
        <v>11</v>
      </c>
      <c r="D3863">
        <v>496723134.963121</v>
      </c>
    </row>
    <row r="3864" spans="1:4" x14ac:dyDescent="0.2">
      <c r="A3864">
        <v>413822</v>
      </c>
      <c r="B3864" t="s">
        <v>6</v>
      </c>
      <c r="C3864" t="s">
        <v>11</v>
      </c>
      <c r="D3864">
        <v>639048331.33487701</v>
      </c>
    </row>
    <row r="3865" spans="1:4" x14ac:dyDescent="0.2">
      <c r="A3865">
        <v>413822</v>
      </c>
      <c r="B3865" t="s">
        <v>5</v>
      </c>
      <c r="C3865" t="s">
        <v>11</v>
      </c>
      <c r="D3865">
        <v>689333636.31178498</v>
      </c>
    </row>
    <row r="3866" spans="1:4" x14ac:dyDescent="0.2">
      <c r="A3866">
        <v>413822</v>
      </c>
      <c r="B3866" t="s">
        <v>4</v>
      </c>
      <c r="C3866" t="s">
        <v>11</v>
      </c>
      <c r="D3866">
        <v>1741339340.6470699</v>
      </c>
    </row>
    <row r="3867" spans="1:4" x14ac:dyDescent="0.2">
      <c r="A3867">
        <v>413822</v>
      </c>
      <c r="B3867" t="s">
        <v>3</v>
      </c>
      <c r="C3867" t="s">
        <v>11</v>
      </c>
      <c r="D3867">
        <v>2785372821.7969499</v>
      </c>
    </row>
    <row r="3868" spans="1:4" x14ac:dyDescent="0.2">
      <c r="A3868">
        <v>413822</v>
      </c>
      <c r="B3868" t="s">
        <v>2</v>
      </c>
      <c r="C3868" t="s">
        <v>11</v>
      </c>
      <c r="D3868">
        <v>5048233532.3616304</v>
      </c>
    </row>
    <row r="3869" spans="1:4" x14ac:dyDescent="0.2">
      <c r="A3869">
        <v>413822</v>
      </c>
      <c r="B3869" t="s">
        <v>1</v>
      </c>
      <c r="C3869" t="s">
        <v>11</v>
      </c>
      <c r="D3869">
        <v>5608544493.2487898</v>
      </c>
    </row>
    <row r="3870" spans="1:4" x14ac:dyDescent="0.2">
      <c r="A3870">
        <v>413822</v>
      </c>
      <c r="B3870" t="s">
        <v>0</v>
      </c>
      <c r="C3870" t="s">
        <v>11</v>
      </c>
      <c r="D3870">
        <v>7232578797.3048801</v>
      </c>
    </row>
    <row r="3871" spans="1:4" x14ac:dyDescent="0.2">
      <c r="A3871">
        <v>413822</v>
      </c>
      <c r="B3871" t="s">
        <v>8</v>
      </c>
      <c r="C3871" t="s">
        <v>11</v>
      </c>
      <c r="D3871">
        <v>24241174087.969101</v>
      </c>
    </row>
    <row r="3872" spans="1:4" x14ac:dyDescent="0.2">
      <c r="A3872">
        <v>413822</v>
      </c>
      <c r="B3872" t="s">
        <v>7</v>
      </c>
      <c r="C3872" t="s">
        <v>32</v>
      </c>
      <c r="D3872">
        <v>522742690.40513802</v>
      </c>
    </row>
    <row r="3873" spans="1:4" x14ac:dyDescent="0.2">
      <c r="A3873">
        <v>413822</v>
      </c>
      <c r="B3873" t="s">
        <v>6</v>
      </c>
      <c r="C3873" t="s">
        <v>32</v>
      </c>
      <c r="D3873">
        <v>690326240.27210498</v>
      </c>
    </row>
    <row r="3874" spans="1:4" x14ac:dyDescent="0.2">
      <c r="A3874">
        <v>413822</v>
      </c>
      <c r="B3874" t="s">
        <v>5</v>
      </c>
      <c r="C3874" t="s">
        <v>32</v>
      </c>
      <c r="D3874">
        <v>721117682.58797204</v>
      </c>
    </row>
    <row r="3875" spans="1:4" x14ac:dyDescent="0.2">
      <c r="A3875">
        <v>413822</v>
      </c>
      <c r="B3875" t="s">
        <v>4</v>
      </c>
      <c r="C3875" t="s">
        <v>32</v>
      </c>
      <c r="D3875">
        <v>1956168232.2256801</v>
      </c>
    </row>
    <row r="3876" spans="1:4" x14ac:dyDescent="0.2">
      <c r="A3876">
        <v>413822</v>
      </c>
      <c r="B3876" t="s">
        <v>3</v>
      </c>
      <c r="C3876" t="s">
        <v>32</v>
      </c>
      <c r="D3876">
        <v>3126328844.0871401</v>
      </c>
    </row>
    <row r="3877" spans="1:4" x14ac:dyDescent="0.2">
      <c r="A3877">
        <v>413822</v>
      </c>
      <c r="B3877" t="s">
        <v>1</v>
      </c>
      <c r="C3877" t="s">
        <v>32</v>
      </c>
      <c r="D3877">
        <v>5692596237.6817799</v>
      </c>
    </row>
    <row r="3878" spans="1:4" x14ac:dyDescent="0.2">
      <c r="A3878">
        <v>413822</v>
      </c>
      <c r="B3878" t="s">
        <v>2</v>
      </c>
      <c r="C3878" t="s">
        <v>32</v>
      </c>
      <c r="D3878">
        <v>6710678492.5994596</v>
      </c>
    </row>
    <row r="3879" spans="1:4" x14ac:dyDescent="0.2">
      <c r="A3879">
        <v>413822</v>
      </c>
      <c r="B3879" t="s">
        <v>0</v>
      </c>
      <c r="C3879" t="s">
        <v>32</v>
      </c>
      <c r="D3879">
        <v>7583298974.8199196</v>
      </c>
    </row>
    <row r="3880" spans="1:4" x14ac:dyDescent="0.2">
      <c r="A3880">
        <v>413822</v>
      </c>
      <c r="B3880" t="s">
        <v>8</v>
      </c>
      <c r="C3880" t="s">
        <v>32</v>
      </c>
      <c r="D3880">
        <v>27003257394.679199</v>
      </c>
    </row>
    <row r="3882" spans="1:4" x14ac:dyDescent="0.2">
      <c r="A3882" s="20" t="s">
        <v>12</v>
      </c>
      <c r="B3882" s="20" t="s">
        <v>39</v>
      </c>
      <c r="C3882" s="20" t="s">
        <v>40</v>
      </c>
      <c r="D3882" s="20" t="s">
        <v>14</v>
      </c>
    </row>
    <row r="3883" spans="1:4" x14ac:dyDescent="0.2">
      <c r="A3883">
        <v>418036</v>
      </c>
      <c r="B3883" t="s">
        <v>6</v>
      </c>
      <c r="C3883" t="s">
        <v>9</v>
      </c>
      <c r="D3883">
        <v>363084330.51252598</v>
      </c>
    </row>
    <row r="3884" spans="1:4" x14ac:dyDescent="0.2">
      <c r="A3884">
        <v>418036</v>
      </c>
      <c r="B3884" t="s">
        <v>7</v>
      </c>
      <c r="C3884" t="s">
        <v>9</v>
      </c>
      <c r="D3884">
        <v>428286720.19287401</v>
      </c>
    </row>
    <row r="3885" spans="1:4" x14ac:dyDescent="0.2">
      <c r="A3885">
        <v>418036</v>
      </c>
      <c r="B3885" t="s">
        <v>5</v>
      </c>
      <c r="C3885" t="s">
        <v>9</v>
      </c>
      <c r="D3885">
        <v>433053983.37473398</v>
      </c>
    </row>
    <row r="3886" spans="1:4" x14ac:dyDescent="0.2">
      <c r="A3886">
        <v>418036</v>
      </c>
      <c r="B3886" t="s">
        <v>4</v>
      </c>
      <c r="C3886" t="s">
        <v>9</v>
      </c>
      <c r="D3886">
        <v>1532221887.3668301</v>
      </c>
    </row>
    <row r="3887" spans="1:4" x14ac:dyDescent="0.2">
      <c r="A3887">
        <v>418036</v>
      </c>
      <c r="B3887" t="s">
        <v>3</v>
      </c>
      <c r="C3887" t="s">
        <v>9</v>
      </c>
      <c r="D3887">
        <v>3151185555.5613499</v>
      </c>
    </row>
    <row r="3888" spans="1:4" x14ac:dyDescent="0.2">
      <c r="A3888">
        <v>418036</v>
      </c>
      <c r="B3888" t="s">
        <v>2</v>
      </c>
      <c r="C3888" t="s">
        <v>9</v>
      </c>
      <c r="D3888">
        <v>4619010419.3603497</v>
      </c>
    </row>
    <row r="3889" spans="1:4" x14ac:dyDescent="0.2">
      <c r="A3889">
        <v>418036</v>
      </c>
      <c r="B3889" t="s">
        <v>1</v>
      </c>
      <c r="C3889" t="s">
        <v>9</v>
      </c>
      <c r="D3889">
        <v>5895896897.64783</v>
      </c>
    </row>
    <row r="3890" spans="1:4" x14ac:dyDescent="0.2">
      <c r="A3890">
        <v>418036</v>
      </c>
      <c r="B3890" t="s">
        <v>0</v>
      </c>
      <c r="C3890" t="s">
        <v>9</v>
      </c>
      <c r="D3890">
        <v>7578137205.9834604</v>
      </c>
    </row>
    <row r="3891" spans="1:4" x14ac:dyDescent="0.2">
      <c r="A3891">
        <v>418036</v>
      </c>
      <c r="B3891" t="s">
        <v>8</v>
      </c>
      <c r="C3891" t="s">
        <v>9</v>
      </c>
      <c r="D3891">
        <v>24000877000</v>
      </c>
    </row>
    <row r="3892" spans="1:4" x14ac:dyDescent="0.2">
      <c r="A3892">
        <v>418036</v>
      </c>
      <c r="B3892" t="s">
        <v>7</v>
      </c>
      <c r="C3892" t="s">
        <v>10</v>
      </c>
      <c r="D3892">
        <v>240972076.34469801</v>
      </c>
    </row>
    <row r="3893" spans="1:4" x14ac:dyDescent="0.2">
      <c r="A3893">
        <v>418036</v>
      </c>
      <c r="B3893" t="s">
        <v>5</v>
      </c>
      <c r="C3893" t="s">
        <v>10</v>
      </c>
      <c r="D3893">
        <v>265225801.92840901</v>
      </c>
    </row>
    <row r="3894" spans="1:4" x14ac:dyDescent="0.2">
      <c r="A3894">
        <v>418036</v>
      </c>
      <c r="B3894" t="s">
        <v>6</v>
      </c>
      <c r="C3894" t="s">
        <v>10</v>
      </c>
      <c r="D3894">
        <v>265310583.63774401</v>
      </c>
    </row>
    <row r="3895" spans="1:4" x14ac:dyDescent="0.2">
      <c r="A3895">
        <v>418036</v>
      </c>
      <c r="B3895" t="s">
        <v>4</v>
      </c>
      <c r="C3895" t="s">
        <v>10</v>
      </c>
      <c r="D3895">
        <v>1020288635.16067</v>
      </c>
    </row>
    <row r="3896" spans="1:4" x14ac:dyDescent="0.2">
      <c r="A3896">
        <v>418036</v>
      </c>
      <c r="B3896" t="s">
        <v>3</v>
      </c>
      <c r="C3896" t="s">
        <v>10</v>
      </c>
      <c r="D3896">
        <v>2705468611.60145</v>
      </c>
    </row>
    <row r="3897" spans="1:4" x14ac:dyDescent="0.2">
      <c r="A3897">
        <v>418036</v>
      </c>
      <c r="B3897" t="s">
        <v>2</v>
      </c>
      <c r="C3897" t="s">
        <v>10</v>
      </c>
      <c r="D3897">
        <v>3572135172.0844898</v>
      </c>
    </row>
    <row r="3898" spans="1:4" x14ac:dyDescent="0.2">
      <c r="A3898">
        <v>418036</v>
      </c>
      <c r="B3898" t="s">
        <v>1</v>
      </c>
      <c r="C3898" t="s">
        <v>10</v>
      </c>
      <c r="D3898">
        <v>4204684881.0625</v>
      </c>
    </row>
    <row r="3899" spans="1:4" x14ac:dyDescent="0.2">
      <c r="A3899">
        <v>418036</v>
      </c>
      <c r="B3899" t="s">
        <v>0</v>
      </c>
      <c r="C3899" t="s">
        <v>10</v>
      </c>
      <c r="D3899">
        <v>5154321238.1800404</v>
      </c>
    </row>
    <row r="3900" spans="1:4" x14ac:dyDescent="0.2">
      <c r="A3900">
        <v>418036</v>
      </c>
      <c r="B3900" t="s">
        <v>8</v>
      </c>
      <c r="C3900" t="s">
        <v>10</v>
      </c>
      <c r="D3900">
        <v>17428407000</v>
      </c>
    </row>
    <row r="3901" spans="1:4" x14ac:dyDescent="0.2">
      <c r="A3901">
        <v>418036</v>
      </c>
      <c r="B3901" t="s">
        <v>5</v>
      </c>
      <c r="C3901" t="s">
        <v>11</v>
      </c>
      <c r="D3901">
        <v>126125225.052203</v>
      </c>
    </row>
    <row r="3902" spans="1:4" x14ac:dyDescent="0.2">
      <c r="A3902">
        <v>418036</v>
      </c>
      <c r="B3902" t="s">
        <v>6</v>
      </c>
      <c r="C3902" t="s">
        <v>11</v>
      </c>
      <c r="D3902">
        <v>184960209.90439901</v>
      </c>
    </row>
    <row r="3903" spans="1:4" x14ac:dyDescent="0.2">
      <c r="A3903">
        <v>418036</v>
      </c>
      <c r="B3903" t="s">
        <v>7</v>
      </c>
      <c r="C3903" t="s">
        <v>11</v>
      </c>
      <c r="D3903">
        <v>468726747.01187301</v>
      </c>
    </row>
    <row r="3904" spans="1:4" x14ac:dyDescent="0.2">
      <c r="A3904">
        <v>418036</v>
      </c>
      <c r="B3904" t="s">
        <v>4</v>
      </c>
      <c r="C3904" t="s">
        <v>11</v>
      </c>
      <c r="D3904">
        <v>715984280.94977105</v>
      </c>
    </row>
    <row r="3905" spans="1:4" x14ac:dyDescent="0.2">
      <c r="A3905">
        <v>418036</v>
      </c>
      <c r="B3905" t="s">
        <v>3</v>
      </c>
      <c r="C3905" t="s">
        <v>11</v>
      </c>
      <c r="D3905">
        <v>2606706066.6846399</v>
      </c>
    </row>
    <row r="3906" spans="1:4" x14ac:dyDescent="0.2">
      <c r="A3906">
        <v>418036</v>
      </c>
      <c r="B3906" t="s">
        <v>2</v>
      </c>
      <c r="C3906" t="s">
        <v>11</v>
      </c>
      <c r="D3906">
        <v>2865497240.4251499</v>
      </c>
    </row>
    <row r="3907" spans="1:4" x14ac:dyDescent="0.2">
      <c r="A3907">
        <v>418036</v>
      </c>
      <c r="B3907" t="s">
        <v>1</v>
      </c>
      <c r="C3907" t="s">
        <v>11</v>
      </c>
      <c r="D3907">
        <v>3267493891.2173901</v>
      </c>
    </row>
    <row r="3908" spans="1:4" x14ac:dyDescent="0.2">
      <c r="A3908">
        <v>418036</v>
      </c>
      <c r="B3908" t="s">
        <v>0</v>
      </c>
      <c r="C3908" t="s">
        <v>11</v>
      </c>
      <c r="D3908">
        <v>3893452338.75457</v>
      </c>
    </row>
    <row r="3909" spans="1:4" x14ac:dyDescent="0.2">
      <c r="A3909">
        <v>418036</v>
      </c>
      <c r="B3909" t="s">
        <v>8</v>
      </c>
      <c r="C3909" t="s">
        <v>11</v>
      </c>
      <c r="D3909">
        <v>14128946000</v>
      </c>
    </row>
    <row r="3910" spans="1:4" x14ac:dyDescent="0.2">
      <c r="A3910">
        <v>418036</v>
      </c>
      <c r="B3910" t="s">
        <v>5</v>
      </c>
      <c r="C3910" t="s">
        <v>32</v>
      </c>
      <c r="D3910">
        <v>82273634.686002702</v>
      </c>
    </row>
    <row r="3911" spans="1:4" x14ac:dyDescent="0.2">
      <c r="A3911">
        <v>418036</v>
      </c>
      <c r="B3911" t="s">
        <v>6</v>
      </c>
      <c r="C3911" t="s">
        <v>32</v>
      </c>
      <c r="D3911">
        <v>139596973.18496799</v>
      </c>
    </row>
    <row r="3912" spans="1:4" x14ac:dyDescent="0.2">
      <c r="A3912">
        <v>418036</v>
      </c>
      <c r="B3912" t="s">
        <v>7</v>
      </c>
      <c r="C3912" t="s">
        <v>32</v>
      </c>
      <c r="D3912">
        <v>179171234.55475301</v>
      </c>
    </row>
    <row r="3913" spans="1:4" x14ac:dyDescent="0.2">
      <c r="A3913">
        <v>418036</v>
      </c>
      <c r="B3913" t="s">
        <v>4</v>
      </c>
      <c r="C3913" t="s">
        <v>32</v>
      </c>
      <c r="D3913">
        <v>561927510.20729697</v>
      </c>
    </row>
    <row r="3914" spans="1:4" x14ac:dyDescent="0.2">
      <c r="A3914">
        <v>418036</v>
      </c>
      <c r="B3914" t="s">
        <v>3</v>
      </c>
      <c r="C3914" t="s">
        <v>32</v>
      </c>
      <c r="D3914">
        <v>1899992825.5094399</v>
      </c>
    </row>
    <row r="3915" spans="1:4" x14ac:dyDescent="0.2">
      <c r="A3915">
        <v>418036</v>
      </c>
      <c r="B3915" t="s">
        <v>2</v>
      </c>
      <c r="C3915" t="s">
        <v>32</v>
      </c>
      <c r="D3915">
        <v>2266437960.6100602</v>
      </c>
    </row>
    <row r="3916" spans="1:4" x14ac:dyDescent="0.2">
      <c r="A3916">
        <v>418036</v>
      </c>
      <c r="B3916" t="s">
        <v>1</v>
      </c>
      <c r="C3916" t="s">
        <v>32</v>
      </c>
      <c r="D3916">
        <v>3204587765.4412498</v>
      </c>
    </row>
    <row r="3917" spans="1:4" x14ac:dyDescent="0.2">
      <c r="A3917">
        <v>418036</v>
      </c>
      <c r="B3917" t="s">
        <v>0</v>
      </c>
      <c r="C3917" t="s">
        <v>32</v>
      </c>
      <c r="D3917">
        <v>3635986095.8062401</v>
      </c>
    </row>
    <row r="3918" spans="1:4" x14ac:dyDescent="0.2">
      <c r="A3918">
        <v>418036</v>
      </c>
      <c r="B3918" t="s">
        <v>8</v>
      </c>
      <c r="C3918" t="s">
        <v>32</v>
      </c>
      <c r="D3918">
        <v>11969974000</v>
      </c>
    </row>
    <row r="3920" spans="1:4" x14ac:dyDescent="0.2">
      <c r="A3920" s="20" t="s">
        <v>12</v>
      </c>
      <c r="B3920" s="20" t="s">
        <v>39</v>
      </c>
      <c r="C3920" s="20" t="s">
        <v>40</v>
      </c>
      <c r="D3920" s="20" t="s">
        <v>14</v>
      </c>
    </row>
    <row r="3921" spans="1:4" x14ac:dyDescent="0.2">
      <c r="A3921">
        <v>413825</v>
      </c>
      <c r="B3921" t="s">
        <v>8</v>
      </c>
      <c r="C3921" t="s">
        <v>9</v>
      </c>
      <c r="D3921">
        <v>-26018257628.8232</v>
      </c>
    </row>
    <row r="3922" spans="1:4" x14ac:dyDescent="0.2">
      <c r="A3922">
        <v>413825</v>
      </c>
      <c r="B3922" t="s">
        <v>0</v>
      </c>
      <c r="C3922" t="s">
        <v>9</v>
      </c>
      <c r="D3922">
        <v>-8431595912.0722904</v>
      </c>
    </row>
    <row r="3923" spans="1:4" x14ac:dyDescent="0.2">
      <c r="A3923">
        <v>413825</v>
      </c>
      <c r="B3923" t="s">
        <v>1</v>
      </c>
      <c r="C3923" t="s">
        <v>9</v>
      </c>
      <c r="D3923">
        <v>-6449729963.5939999</v>
      </c>
    </row>
    <row r="3924" spans="1:4" x14ac:dyDescent="0.2">
      <c r="A3924">
        <v>413825</v>
      </c>
      <c r="B3924" t="s">
        <v>2</v>
      </c>
      <c r="C3924" t="s">
        <v>9</v>
      </c>
      <c r="D3924">
        <v>-5205189966.2897596</v>
      </c>
    </row>
    <row r="3925" spans="1:4" x14ac:dyDescent="0.2">
      <c r="A3925">
        <v>413825</v>
      </c>
      <c r="B3925" t="s">
        <v>3</v>
      </c>
      <c r="C3925" t="s">
        <v>9</v>
      </c>
      <c r="D3925">
        <v>-2715931359.6838198</v>
      </c>
    </row>
    <row r="3926" spans="1:4" x14ac:dyDescent="0.2">
      <c r="A3926">
        <v>413825</v>
      </c>
      <c r="B3926" t="s">
        <v>4</v>
      </c>
      <c r="C3926" t="s">
        <v>9</v>
      </c>
      <c r="D3926">
        <v>-1918050411.4872999</v>
      </c>
    </row>
    <row r="3927" spans="1:4" x14ac:dyDescent="0.2">
      <c r="A3927">
        <v>413825</v>
      </c>
      <c r="B3927" t="s">
        <v>5</v>
      </c>
      <c r="C3927" t="s">
        <v>9</v>
      </c>
      <c r="D3927">
        <v>-599616529.13062501</v>
      </c>
    </row>
    <row r="3928" spans="1:4" x14ac:dyDescent="0.2">
      <c r="A3928">
        <v>413825</v>
      </c>
      <c r="B3928" t="s">
        <v>6</v>
      </c>
      <c r="C3928" t="s">
        <v>9</v>
      </c>
      <c r="D3928">
        <v>-427695773.97939599</v>
      </c>
    </row>
    <row r="3929" spans="1:4" x14ac:dyDescent="0.2">
      <c r="A3929">
        <v>413825</v>
      </c>
      <c r="B3929" t="s">
        <v>7</v>
      </c>
      <c r="C3929" t="s">
        <v>9</v>
      </c>
      <c r="D3929">
        <v>-270447712.58600301</v>
      </c>
    </row>
    <row r="3930" spans="1:4" x14ac:dyDescent="0.2">
      <c r="A3930">
        <v>413825</v>
      </c>
      <c r="B3930" t="s">
        <v>8</v>
      </c>
      <c r="C3930" t="s">
        <v>10</v>
      </c>
      <c r="D3930">
        <v>-19952159718.8083</v>
      </c>
    </row>
    <row r="3931" spans="1:4" x14ac:dyDescent="0.2">
      <c r="A3931">
        <v>413825</v>
      </c>
      <c r="B3931" t="s">
        <v>0</v>
      </c>
      <c r="C3931" t="s">
        <v>10</v>
      </c>
      <c r="D3931">
        <v>-6343549226.0430498</v>
      </c>
    </row>
    <row r="3932" spans="1:4" x14ac:dyDescent="0.2">
      <c r="A3932">
        <v>413825</v>
      </c>
      <c r="B3932" t="s">
        <v>1</v>
      </c>
      <c r="C3932" t="s">
        <v>10</v>
      </c>
      <c r="D3932">
        <v>-4948915456.2262001</v>
      </c>
    </row>
    <row r="3933" spans="1:4" x14ac:dyDescent="0.2">
      <c r="A3933">
        <v>413825</v>
      </c>
      <c r="B3933" t="s">
        <v>2</v>
      </c>
      <c r="C3933" t="s">
        <v>10</v>
      </c>
      <c r="D3933">
        <v>-4039467171.7298198</v>
      </c>
    </row>
    <row r="3934" spans="1:4" x14ac:dyDescent="0.2">
      <c r="A3934">
        <v>413825</v>
      </c>
      <c r="B3934" t="s">
        <v>3</v>
      </c>
      <c r="C3934" t="s">
        <v>10</v>
      </c>
      <c r="D3934">
        <v>-2225321104.8544502</v>
      </c>
    </row>
    <row r="3935" spans="1:4" x14ac:dyDescent="0.2">
      <c r="A3935">
        <v>413825</v>
      </c>
      <c r="B3935" t="s">
        <v>4</v>
      </c>
      <c r="C3935" t="s">
        <v>10</v>
      </c>
      <c r="D3935">
        <v>-1426622277.44573</v>
      </c>
    </row>
    <row r="3936" spans="1:4" x14ac:dyDescent="0.2">
      <c r="A3936">
        <v>413825</v>
      </c>
      <c r="B3936" t="s">
        <v>5</v>
      </c>
      <c r="C3936" t="s">
        <v>10</v>
      </c>
      <c r="D3936">
        <v>-435185747.80004501</v>
      </c>
    </row>
    <row r="3937" spans="1:4" x14ac:dyDescent="0.2">
      <c r="A3937">
        <v>413825</v>
      </c>
      <c r="B3937" t="s">
        <v>6</v>
      </c>
      <c r="C3937" t="s">
        <v>10</v>
      </c>
      <c r="D3937">
        <v>-330453935.28797698</v>
      </c>
    </row>
    <row r="3938" spans="1:4" x14ac:dyDescent="0.2">
      <c r="A3938">
        <v>413825</v>
      </c>
      <c r="B3938" t="s">
        <v>7</v>
      </c>
      <c r="C3938" t="s">
        <v>10</v>
      </c>
      <c r="D3938">
        <v>-202644799.42103699</v>
      </c>
    </row>
    <row r="3939" spans="1:4" x14ac:dyDescent="0.2">
      <c r="A3939">
        <v>413825</v>
      </c>
      <c r="B3939" t="s">
        <v>8</v>
      </c>
      <c r="C3939" t="s">
        <v>11</v>
      </c>
      <c r="D3939">
        <v>-22488021394.597099</v>
      </c>
    </row>
    <row r="3940" spans="1:4" x14ac:dyDescent="0.2">
      <c r="A3940">
        <v>413825</v>
      </c>
      <c r="B3940" t="s">
        <v>0</v>
      </c>
      <c r="C3940" t="s">
        <v>11</v>
      </c>
      <c r="D3940">
        <v>-7151119807.8582096</v>
      </c>
    </row>
    <row r="3941" spans="1:4" x14ac:dyDescent="0.2">
      <c r="A3941">
        <v>413825</v>
      </c>
      <c r="B3941" t="s">
        <v>1</v>
      </c>
      <c r="C3941" t="s">
        <v>11</v>
      </c>
      <c r="D3941">
        <v>-5571099678.3263702</v>
      </c>
    </row>
    <row r="3942" spans="1:4" x14ac:dyDescent="0.2">
      <c r="A3942">
        <v>413825</v>
      </c>
      <c r="B3942" t="s">
        <v>2</v>
      </c>
      <c r="C3942" t="s">
        <v>11</v>
      </c>
      <c r="D3942">
        <v>-4542331747.8207798</v>
      </c>
    </row>
    <row r="3943" spans="1:4" x14ac:dyDescent="0.2">
      <c r="A3943">
        <v>413825</v>
      </c>
      <c r="B3943" t="s">
        <v>3</v>
      </c>
      <c r="C3943" t="s">
        <v>11</v>
      </c>
      <c r="D3943">
        <v>-2523832224.9480901</v>
      </c>
    </row>
    <row r="3944" spans="1:4" x14ac:dyDescent="0.2">
      <c r="A3944">
        <v>413825</v>
      </c>
      <c r="B3944" t="s">
        <v>4</v>
      </c>
      <c r="C3944" t="s">
        <v>11</v>
      </c>
      <c r="D3944">
        <v>-1602931497.53037</v>
      </c>
    </row>
    <row r="3945" spans="1:4" x14ac:dyDescent="0.2">
      <c r="A3945">
        <v>413825</v>
      </c>
      <c r="B3945" t="s">
        <v>5</v>
      </c>
      <c r="C3945" t="s">
        <v>11</v>
      </c>
      <c r="D3945">
        <v>-485710802.63821399</v>
      </c>
    </row>
    <row r="3946" spans="1:4" x14ac:dyDescent="0.2">
      <c r="A3946">
        <v>413825</v>
      </c>
      <c r="B3946" t="s">
        <v>6</v>
      </c>
      <c r="C3946" t="s">
        <v>11</v>
      </c>
      <c r="D3946">
        <v>-371280140.11222601</v>
      </c>
    </row>
    <row r="3947" spans="1:4" x14ac:dyDescent="0.2">
      <c r="A3947">
        <v>413825</v>
      </c>
      <c r="B3947" t="s">
        <v>7</v>
      </c>
      <c r="C3947" t="s">
        <v>11</v>
      </c>
      <c r="D3947">
        <v>-239715495.36283401</v>
      </c>
    </row>
    <row r="3948" spans="1:4" x14ac:dyDescent="0.2">
      <c r="A3948">
        <v>413825</v>
      </c>
      <c r="B3948" t="s">
        <v>8</v>
      </c>
      <c r="C3948" t="s">
        <v>32</v>
      </c>
      <c r="D3948">
        <v>-11368464212.266001</v>
      </c>
    </row>
    <row r="3949" spans="1:4" x14ac:dyDescent="0.2">
      <c r="A3949">
        <v>413825</v>
      </c>
      <c r="B3949" t="s">
        <v>0</v>
      </c>
      <c r="C3949" t="s">
        <v>32</v>
      </c>
      <c r="D3949">
        <v>-3590785796.7632599</v>
      </c>
    </row>
    <row r="3950" spans="1:4" x14ac:dyDescent="0.2">
      <c r="A3950">
        <v>413825</v>
      </c>
      <c r="B3950" t="s">
        <v>1</v>
      </c>
      <c r="C3950" t="s">
        <v>32</v>
      </c>
      <c r="D3950">
        <v>-2852532797.6623201</v>
      </c>
    </row>
    <row r="3951" spans="1:4" x14ac:dyDescent="0.2">
      <c r="A3951">
        <v>413825</v>
      </c>
      <c r="B3951" t="s">
        <v>2</v>
      </c>
      <c r="C3951" t="s">
        <v>32</v>
      </c>
      <c r="D3951">
        <v>-2286670595.08077</v>
      </c>
    </row>
    <row r="3952" spans="1:4" x14ac:dyDescent="0.2">
      <c r="A3952">
        <v>413825</v>
      </c>
      <c r="B3952" t="s">
        <v>3</v>
      </c>
      <c r="C3952" t="s">
        <v>32</v>
      </c>
      <c r="D3952">
        <v>-1325803086.5633199</v>
      </c>
    </row>
    <row r="3953" spans="1:4" x14ac:dyDescent="0.2">
      <c r="A3953">
        <v>413825</v>
      </c>
      <c r="B3953" t="s">
        <v>4</v>
      </c>
      <c r="C3953" t="s">
        <v>32</v>
      </c>
      <c r="D3953">
        <v>-777714161.57699704</v>
      </c>
    </row>
    <row r="3954" spans="1:4" x14ac:dyDescent="0.2">
      <c r="A3954">
        <v>413825</v>
      </c>
      <c r="B3954" t="s">
        <v>5</v>
      </c>
      <c r="C3954" t="s">
        <v>32</v>
      </c>
      <c r="D3954">
        <v>-228849015.66968799</v>
      </c>
    </row>
    <row r="3955" spans="1:4" x14ac:dyDescent="0.2">
      <c r="A3955">
        <v>413825</v>
      </c>
      <c r="B3955" t="s">
        <v>6</v>
      </c>
      <c r="C3955" t="s">
        <v>32</v>
      </c>
      <c r="D3955">
        <v>-185863763.55651799</v>
      </c>
    </row>
    <row r="3956" spans="1:4" x14ac:dyDescent="0.2">
      <c r="A3956">
        <v>413825</v>
      </c>
      <c r="B3956" t="s">
        <v>7</v>
      </c>
      <c r="C3956" t="s">
        <v>32</v>
      </c>
      <c r="D3956">
        <v>-120244995.393132</v>
      </c>
    </row>
    <row r="3959" spans="1:4" x14ac:dyDescent="0.2">
      <c r="A3959" s="23" t="s">
        <v>12</v>
      </c>
      <c r="B3959" s="23" t="s">
        <v>39</v>
      </c>
      <c r="C3959" s="23" t="s">
        <v>40</v>
      </c>
      <c r="D3959" s="23" t="s">
        <v>14</v>
      </c>
    </row>
    <row r="3960" spans="1:4" x14ac:dyDescent="0.2">
      <c r="A3960">
        <v>413823</v>
      </c>
      <c r="B3960" t="s">
        <v>6</v>
      </c>
      <c r="C3960" t="s">
        <v>9</v>
      </c>
      <c r="D3960">
        <v>143408004.23636201</v>
      </c>
    </row>
    <row r="3961" spans="1:4" x14ac:dyDescent="0.2">
      <c r="A3961">
        <v>413823</v>
      </c>
      <c r="B3961" t="s">
        <v>5</v>
      </c>
      <c r="C3961" t="s">
        <v>9</v>
      </c>
      <c r="D3961">
        <v>250816607.22784701</v>
      </c>
    </row>
    <row r="3962" spans="1:4" x14ac:dyDescent="0.2">
      <c r="A3962">
        <v>413823</v>
      </c>
      <c r="B3962" t="s">
        <v>7</v>
      </c>
      <c r="C3962" t="s">
        <v>9</v>
      </c>
      <c r="D3962">
        <v>304333874.83394998</v>
      </c>
    </row>
    <row r="3963" spans="1:4" x14ac:dyDescent="0.2">
      <c r="A3963">
        <v>413823</v>
      </c>
      <c r="B3963" t="s">
        <v>4</v>
      </c>
      <c r="C3963" t="s">
        <v>9</v>
      </c>
      <c r="D3963">
        <v>796449136.96089101</v>
      </c>
    </row>
    <row r="3964" spans="1:4" x14ac:dyDescent="0.2">
      <c r="A3964">
        <v>413823</v>
      </c>
      <c r="B3964" t="s">
        <v>3</v>
      </c>
      <c r="C3964" t="s">
        <v>9</v>
      </c>
      <c r="D3964">
        <v>1261032413.5924201</v>
      </c>
    </row>
    <row r="3965" spans="1:4" x14ac:dyDescent="0.2">
      <c r="A3965">
        <v>413823</v>
      </c>
      <c r="B3965" t="s">
        <v>2</v>
      </c>
      <c r="C3965" t="s">
        <v>9</v>
      </c>
      <c r="D3965">
        <v>2080972256.96295</v>
      </c>
    </row>
    <row r="3966" spans="1:4" x14ac:dyDescent="0.2">
      <c r="A3966">
        <v>413823</v>
      </c>
      <c r="B3966" t="s">
        <v>1</v>
      </c>
      <c r="C3966" t="s">
        <v>9</v>
      </c>
      <c r="D3966">
        <v>2215188318.3131399</v>
      </c>
    </row>
    <row r="3967" spans="1:4" x14ac:dyDescent="0.2">
      <c r="A3967">
        <v>413823</v>
      </c>
      <c r="B3967" t="s">
        <v>0</v>
      </c>
      <c r="C3967" t="s">
        <v>9</v>
      </c>
      <c r="D3967">
        <v>3120993387.8724399</v>
      </c>
    </row>
    <row r="3968" spans="1:4" x14ac:dyDescent="0.2">
      <c r="A3968">
        <v>413823</v>
      </c>
      <c r="B3968" t="s">
        <v>8</v>
      </c>
      <c r="C3968" t="s">
        <v>9</v>
      </c>
      <c r="D3968">
        <v>10173194000</v>
      </c>
    </row>
    <row r="3969" spans="1:4" x14ac:dyDescent="0.2">
      <c r="A3969">
        <v>413823</v>
      </c>
      <c r="B3969" t="s">
        <v>6</v>
      </c>
      <c r="C3969" t="s">
        <v>10</v>
      </c>
      <c r="D3969">
        <v>156684606.58632001</v>
      </c>
    </row>
    <row r="3970" spans="1:4" x14ac:dyDescent="0.2">
      <c r="A3970">
        <v>413823</v>
      </c>
      <c r="B3970" t="s">
        <v>5</v>
      </c>
      <c r="C3970" t="s">
        <v>10</v>
      </c>
      <c r="D3970">
        <v>263237682.41746899</v>
      </c>
    </row>
    <row r="3971" spans="1:4" x14ac:dyDescent="0.2">
      <c r="A3971">
        <v>413823</v>
      </c>
      <c r="B3971" t="s">
        <v>7</v>
      </c>
      <c r="C3971" t="s">
        <v>10</v>
      </c>
      <c r="D3971">
        <v>324266762.32510602</v>
      </c>
    </row>
    <row r="3972" spans="1:4" x14ac:dyDescent="0.2">
      <c r="A3972">
        <v>413823</v>
      </c>
      <c r="B3972" t="s">
        <v>4</v>
      </c>
      <c r="C3972" t="s">
        <v>10</v>
      </c>
      <c r="D3972">
        <v>837487822.88170397</v>
      </c>
    </row>
    <row r="3973" spans="1:4" x14ac:dyDescent="0.2">
      <c r="A3973">
        <v>413823</v>
      </c>
      <c r="B3973" t="s">
        <v>3</v>
      </c>
      <c r="C3973" t="s">
        <v>10</v>
      </c>
      <c r="D3973">
        <v>1351748127.5416901</v>
      </c>
    </row>
    <row r="3974" spans="1:4" x14ac:dyDescent="0.2">
      <c r="A3974">
        <v>413823</v>
      </c>
      <c r="B3974" t="s">
        <v>2</v>
      </c>
      <c r="C3974" t="s">
        <v>10</v>
      </c>
      <c r="D3974">
        <v>2192893174.0987201</v>
      </c>
    </row>
    <row r="3975" spans="1:4" x14ac:dyDescent="0.2">
      <c r="A3975">
        <v>413823</v>
      </c>
      <c r="B3975" t="s">
        <v>1</v>
      </c>
      <c r="C3975" t="s">
        <v>10</v>
      </c>
      <c r="D3975">
        <v>2327128813.53368</v>
      </c>
    </row>
    <row r="3976" spans="1:4" x14ac:dyDescent="0.2">
      <c r="A3976">
        <v>413823</v>
      </c>
      <c r="B3976" t="s">
        <v>0</v>
      </c>
      <c r="C3976" t="s">
        <v>10</v>
      </c>
      <c r="D3976">
        <v>3305915121.63341</v>
      </c>
    </row>
    <row r="3977" spans="1:4" x14ac:dyDescent="0.2">
      <c r="A3977">
        <v>413823</v>
      </c>
      <c r="B3977" t="s">
        <v>8</v>
      </c>
      <c r="C3977" t="s">
        <v>10</v>
      </c>
      <c r="D3977">
        <v>10759362111.018101</v>
      </c>
    </row>
    <row r="3978" spans="1:4" x14ac:dyDescent="0.2">
      <c r="A3978">
        <v>413823</v>
      </c>
      <c r="B3978" t="s">
        <v>6</v>
      </c>
      <c r="C3978" t="s">
        <v>11</v>
      </c>
      <c r="D3978">
        <v>171781778.00842899</v>
      </c>
    </row>
    <row r="3979" spans="1:4" x14ac:dyDescent="0.2">
      <c r="A3979">
        <v>413823</v>
      </c>
      <c r="B3979" t="s">
        <v>5</v>
      </c>
      <c r="C3979" t="s">
        <v>11</v>
      </c>
      <c r="D3979">
        <v>286759963.97730899</v>
      </c>
    </row>
    <row r="3980" spans="1:4" x14ac:dyDescent="0.2">
      <c r="A3980">
        <v>413823</v>
      </c>
      <c r="B3980" t="s">
        <v>7</v>
      </c>
      <c r="C3980" t="s">
        <v>11</v>
      </c>
      <c r="D3980">
        <v>371829396.71468699</v>
      </c>
    </row>
    <row r="3981" spans="1:4" x14ac:dyDescent="0.2">
      <c r="A3981">
        <v>413823</v>
      </c>
      <c r="B3981" t="s">
        <v>4</v>
      </c>
      <c r="C3981" t="s">
        <v>11</v>
      </c>
      <c r="D3981">
        <v>928780735.35092103</v>
      </c>
    </row>
    <row r="3982" spans="1:4" x14ac:dyDescent="0.2">
      <c r="A3982">
        <v>413823</v>
      </c>
      <c r="B3982" t="s">
        <v>3</v>
      </c>
      <c r="C3982" t="s">
        <v>11</v>
      </c>
      <c r="D3982">
        <v>1536537202.0792999</v>
      </c>
    </row>
    <row r="3983" spans="1:4" x14ac:dyDescent="0.2">
      <c r="A3983">
        <v>413823</v>
      </c>
      <c r="B3983" t="s">
        <v>2</v>
      </c>
      <c r="C3983" t="s">
        <v>11</v>
      </c>
      <c r="D3983">
        <v>2480352632.0644898</v>
      </c>
    </row>
    <row r="3984" spans="1:4" x14ac:dyDescent="0.2">
      <c r="A3984">
        <v>413823</v>
      </c>
      <c r="B3984" t="s">
        <v>1</v>
      </c>
      <c r="C3984" t="s">
        <v>11</v>
      </c>
      <c r="D3984">
        <v>2583628356.4015198</v>
      </c>
    </row>
    <row r="3985" spans="1:4" x14ac:dyDescent="0.2">
      <c r="A3985">
        <v>413823</v>
      </c>
      <c r="B3985" t="s">
        <v>0</v>
      </c>
      <c r="C3985" t="s">
        <v>11</v>
      </c>
      <c r="D3985">
        <v>3639888217.7565398</v>
      </c>
    </row>
    <row r="3986" spans="1:4" x14ac:dyDescent="0.2">
      <c r="A3986">
        <v>413823</v>
      </c>
      <c r="B3986" t="s">
        <v>8</v>
      </c>
      <c r="C3986" t="s">
        <v>11</v>
      </c>
      <c r="D3986">
        <v>11999558282.353201</v>
      </c>
    </row>
    <row r="3987" spans="1:4" x14ac:dyDescent="0.2">
      <c r="A3987">
        <v>413823</v>
      </c>
      <c r="B3987" t="s">
        <v>6</v>
      </c>
      <c r="C3987" t="s">
        <v>32</v>
      </c>
      <c r="D3987">
        <v>178983328.69195601</v>
      </c>
    </row>
    <row r="3988" spans="1:4" x14ac:dyDescent="0.2">
      <c r="A3988">
        <v>413823</v>
      </c>
      <c r="B3988" t="s">
        <v>5</v>
      </c>
      <c r="C3988" t="s">
        <v>32</v>
      </c>
      <c r="D3988">
        <v>297875212.72523099</v>
      </c>
    </row>
    <row r="3989" spans="1:4" x14ac:dyDescent="0.2">
      <c r="A3989">
        <v>413823</v>
      </c>
      <c r="B3989" t="s">
        <v>7</v>
      </c>
      <c r="C3989" t="s">
        <v>32</v>
      </c>
      <c r="D3989">
        <v>394055357.071796</v>
      </c>
    </row>
    <row r="3990" spans="1:4" x14ac:dyDescent="0.2">
      <c r="A3990">
        <v>413823</v>
      </c>
      <c r="B3990" t="s">
        <v>4</v>
      </c>
      <c r="C3990" t="s">
        <v>32</v>
      </c>
      <c r="D3990">
        <v>976134442.92780805</v>
      </c>
    </row>
    <row r="3991" spans="1:4" x14ac:dyDescent="0.2">
      <c r="A3991">
        <v>413823</v>
      </c>
      <c r="B3991" t="s">
        <v>3</v>
      </c>
      <c r="C3991" t="s">
        <v>32</v>
      </c>
      <c r="D3991">
        <v>1640861180.7887499</v>
      </c>
    </row>
    <row r="3992" spans="1:4" x14ac:dyDescent="0.2">
      <c r="A3992">
        <v>413823</v>
      </c>
      <c r="B3992" t="s">
        <v>2</v>
      </c>
      <c r="C3992" t="s">
        <v>32</v>
      </c>
      <c r="D3992">
        <v>2623279024.1898298</v>
      </c>
    </row>
    <row r="3993" spans="1:4" x14ac:dyDescent="0.2">
      <c r="A3993">
        <v>413823</v>
      </c>
      <c r="B3993" t="s">
        <v>1</v>
      </c>
      <c r="C3993" t="s">
        <v>32</v>
      </c>
      <c r="D3993">
        <v>2720305505.9841599</v>
      </c>
    </row>
    <row r="3994" spans="1:4" x14ac:dyDescent="0.2">
      <c r="A3994">
        <v>413823</v>
      </c>
      <c r="B3994" t="s">
        <v>0</v>
      </c>
      <c r="C3994" t="s">
        <v>32</v>
      </c>
      <c r="D3994">
        <v>3823034504.62047</v>
      </c>
    </row>
    <row r="3995" spans="1:4" x14ac:dyDescent="0.2">
      <c r="A3995">
        <v>413823</v>
      </c>
      <c r="B3995" t="s">
        <v>8</v>
      </c>
      <c r="C3995" t="s">
        <v>32</v>
      </c>
      <c r="D3995">
        <v>12654528557</v>
      </c>
    </row>
    <row r="3997" spans="1:4" x14ac:dyDescent="0.2">
      <c r="A3997" s="23" t="s">
        <v>12</v>
      </c>
      <c r="B3997" s="23" t="s">
        <v>39</v>
      </c>
      <c r="C3997" s="23" t="s">
        <v>40</v>
      </c>
      <c r="D3997" s="23" t="s">
        <v>14</v>
      </c>
    </row>
    <row r="3998" spans="1:4" x14ac:dyDescent="0.2">
      <c r="A3998">
        <v>427460</v>
      </c>
      <c r="B3998" t="s">
        <v>7</v>
      </c>
      <c r="C3998" t="s">
        <v>9</v>
      </c>
      <c r="D3998">
        <v>549198512.300722</v>
      </c>
    </row>
    <row r="3999" spans="1:4" x14ac:dyDescent="0.2">
      <c r="A3999">
        <v>427460</v>
      </c>
      <c r="B3999" t="s">
        <v>6</v>
      </c>
      <c r="C3999" t="s">
        <v>9</v>
      </c>
      <c r="D3999">
        <v>590310578.65553796</v>
      </c>
    </row>
    <row r="4000" spans="1:4" x14ac:dyDescent="0.2">
      <c r="A4000">
        <v>427460</v>
      </c>
      <c r="B4000" t="s">
        <v>5</v>
      </c>
      <c r="C4000" t="s">
        <v>9</v>
      </c>
      <c r="D4000">
        <v>1178545331.2390101</v>
      </c>
    </row>
    <row r="4001" spans="1:4" x14ac:dyDescent="0.2">
      <c r="A4001">
        <v>427460</v>
      </c>
      <c r="B4001" t="s">
        <v>4</v>
      </c>
      <c r="C4001" t="s">
        <v>9</v>
      </c>
      <c r="D4001">
        <v>2826562556.6294098</v>
      </c>
    </row>
    <row r="4002" spans="1:4" x14ac:dyDescent="0.2">
      <c r="A4002">
        <v>427460</v>
      </c>
      <c r="B4002" t="s">
        <v>3</v>
      </c>
      <c r="C4002" t="s">
        <v>9</v>
      </c>
      <c r="D4002">
        <v>4040899604.1584802</v>
      </c>
    </row>
    <row r="4003" spans="1:4" x14ac:dyDescent="0.2">
      <c r="A4003">
        <v>427460</v>
      </c>
      <c r="B4003" t="s">
        <v>2</v>
      </c>
      <c r="C4003" t="s">
        <v>9</v>
      </c>
      <c r="D4003">
        <v>7251026936.7878704</v>
      </c>
    </row>
    <row r="4004" spans="1:4" x14ac:dyDescent="0.2">
      <c r="A4004">
        <v>427460</v>
      </c>
      <c r="B4004" t="s">
        <v>1</v>
      </c>
      <c r="C4004" t="s">
        <v>9</v>
      </c>
      <c r="D4004">
        <v>8356682898.3079901</v>
      </c>
    </row>
    <row r="4005" spans="1:4" x14ac:dyDescent="0.2">
      <c r="A4005">
        <v>427460</v>
      </c>
      <c r="B4005" t="s">
        <v>0</v>
      </c>
      <c r="C4005" t="s">
        <v>9</v>
      </c>
      <c r="D4005">
        <v>11408832834.921</v>
      </c>
    </row>
    <row r="4006" spans="1:4" x14ac:dyDescent="0.2">
      <c r="A4006">
        <v>427460</v>
      </c>
      <c r="B4006" t="s">
        <v>8</v>
      </c>
      <c r="C4006" t="s">
        <v>9</v>
      </c>
      <c r="D4006">
        <v>36202059253</v>
      </c>
    </row>
    <row r="4007" spans="1:4" x14ac:dyDescent="0.2">
      <c r="A4007">
        <v>427460</v>
      </c>
      <c r="B4007" t="s">
        <v>6</v>
      </c>
      <c r="C4007" t="s">
        <v>10</v>
      </c>
      <c r="D4007">
        <v>551257562.41990602</v>
      </c>
    </row>
    <row r="4008" spans="1:4" x14ac:dyDescent="0.2">
      <c r="A4008">
        <v>427460</v>
      </c>
      <c r="B4008" t="s">
        <v>7</v>
      </c>
      <c r="C4008" t="s">
        <v>10</v>
      </c>
      <c r="D4008">
        <v>635048709.58088696</v>
      </c>
    </row>
    <row r="4009" spans="1:4" x14ac:dyDescent="0.2">
      <c r="A4009">
        <v>427460</v>
      </c>
      <c r="B4009" t="s">
        <v>5</v>
      </c>
      <c r="C4009" t="s">
        <v>10</v>
      </c>
      <c r="D4009">
        <v>836253694.29042995</v>
      </c>
    </row>
    <row r="4010" spans="1:4" x14ac:dyDescent="0.2">
      <c r="A4010">
        <v>427460</v>
      </c>
      <c r="B4010" t="s">
        <v>4</v>
      </c>
      <c r="C4010" t="s">
        <v>10</v>
      </c>
      <c r="D4010">
        <v>3276694020.3786998</v>
      </c>
    </row>
    <row r="4011" spans="1:4" x14ac:dyDescent="0.2">
      <c r="A4011">
        <v>427460</v>
      </c>
      <c r="B4011" t="s">
        <v>3</v>
      </c>
      <c r="C4011" t="s">
        <v>10</v>
      </c>
      <c r="D4011">
        <v>3999345860.3920202</v>
      </c>
    </row>
    <row r="4012" spans="1:4" x14ac:dyDescent="0.2">
      <c r="A4012">
        <v>427460</v>
      </c>
      <c r="B4012" t="s">
        <v>2</v>
      </c>
      <c r="C4012" t="s">
        <v>10</v>
      </c>
      <c r="D4012">
        <v>7727471741.4259996</v>
      </c>
    </row>
    <row r="4013" spans="1:4" x14ac:dyDescent="0.2">
      <c r="A4013">
        <v>427460</v>
      </c>
      <c r="B4013" t="s">
        <v>1</v>
      </c>
      <c r="C4013" t="s">
        <v>10</v>
      </c>
      <c r="D4013">
        <v>8908204335.0375309</v>
      </c>
    </row>
    <row r="4014" spans="1:4" x14ac:dyDescent="0.2">
      <c r="A4014">
        <v>427460</v>
      </c>
      <c r="B4014" t="s">
        <v>0</v>
      </c>
      <c r="C4014" t="s">
        <v>10</v>
      </c>
      <c r="D4014">
        <v>11432309412.4554</v>
      </c>
    </row>
    <row r="4015" spans="1:4" x14ac:dyDescent="0.2">
      <c r="A4015">
        <v>427460</v>
      </c>
      <c r="B4015" t="s">
        <v>8</v>
      </c>
      <c r="C4015" t="s">
        <v>10</v>
      </c>
      <c r="D4015">
        <v>37366585335.980904</v>
      </c>
    </row>
    <row r="4016" spans="1:4" x14ac:dyDescent="0.2">
      <c r="A4016">
        <v>427460</v>
      </c>
      <c r="B4016" t="s">
        <v>7</v>
      </c>
      <c r="C4016" t="s">
        <v>11</v>
      </c>
      <c r="D4016">
        <v>552556127.15188301</v>
      </c>
    </row>
    <row r="4017" spans="1:4" x14ac:dyDescent="0.2">
      <c r="A4017">
        <v>427460</v>
      </c>
      <c r="B4017" t="s">
        <v>6</v>
      </c>
      <c r="C4017" t="s">
        <v>11</v>
      </c>
      <c r="D4017">
        <v>564699326.08261001</v>
      </c>
    </row>
    <row r="4018" spans="1:4" x14ac:dyDescent="0.2">
      <c r="A4018">
        <v>427460</v>
      </c>
      <c r="B4018" t="s">
        <v>5</v>
      </c>
      <c r="C4018" t="s">
        <v>11</v>
      </c>
      <c r="D4018">
        <v>838498843.15786898</v>
      </c>
    </row>
    <row r="4019" spans="1:4" x14ac:dyDescent="0.2">
      <c r="A4019">
        <v>427460</v>
      </c>
      <c r="B4019" t="s">
        <v>4</v>
      </c>
      <c r="C4019" t="s">
        <v>11</v>
      </c>
      <c r="D4019">
        <v>2607493528.2648902</v>
      </c>
    </row>
    <row r="4020" spans="1:4" x14ac:dyDescent="0.2">
      <c r="A4020">
        <v>427460</v>
      </c>
      <c r="B4020" t="s">
        <v>3</v>
      </c>
      <c r="C4020" t="s">
        <v>11</v>
      </c>
      <c r="D4020">
        <v>3838887759.1972499</v>
      </c>
    </row>
    <row r="4021" spans="1:4" x14ac:dyDescent="0.2">
      <c r="A4021">
        <v>427460</v>
      </c>
      <c r="B4021" t="s">
        <v>2</v>
      </c>
      <c r="C4021" t="s">
        <v>11</v>
      </c>
      <c r="D4021">
        <v>7225689696.7795296</v>
      </c>
    </row>
    <row r="4022" spans="1:4" x14ac:dyDescent="0.2">
      <c r="A4022">
        <v>427460</v>
      </c>
      <c r="B4022" t="s">
        <v>1</v>
      </c>
      <c r="C4022" t="s">
        <v>11</v>
      </c>
      <c r="D4022">
        <v>8598937007.2737293</v>
      </c>
    </row>
    <row r="4023" spans="1:4" x14ac:dyDescent="0.2">
      <c r="A4023">
        <v>427460</v>
      </c>
      <c r="B4023" t="s">
        <v>0</v>
      </c>
      <c r="C4023" t="s">
        <v>11</v>
      </c>
      <c r="D4023">
        <v>11024815335.092199</v>
      </c>
    </row>
    <row r="4024" spans="1:4" x14ac:dyDescent="0.2">
      <c r="A4024">
        <v>427460</v>
      </c>
      <c r="B4024" t="s">
        <v>8</v>
      </c>
      <c r="C4024" t="s">
        <v>11</v>
      </c>
      <c r="D4024">
        <v>35251577623</v>
      </c>
    </row>
    <row r="4025" spans="1:4" x14ac:dyDescent="0.2">
      <c r="A4025">
        <v>427460</v>
      </c>
      <c r="B4025" t="s">
        <v>6</v>
      </c>
      <c r="C4025" t="s">
        <v>32</v>
      </c>
      <c r="D4025">
        <v>638705526.31064296</v>
      </c>
    </row>
    <row r="4026" spans="1:4" x14ac:dyDescent="0.2">
      <c r="A4026">
        <v>427460</v>
      </c>
      <c r="B4026" t="s">
        <v>7</v>
      </c>
      <c r="C4026" t="s">
        <v>32</v>
      </c>
      <c r="D4026">
        <v>691584702.72217906</v>
      </c>
    </row>
    <row r="4027" spans="1:4" x14ac:dyDescent="0.2">
      <c r="A4027">
        <v>427460</v>
      </c>
      <c r="B4027" t="s">
        <v>5</v>
      </c>
      <c r="C4027" t="s">
        <v>32</v>
      </c>
      <c r="D4027">
        <v>863184606.89790702</v>
      </c>
    </row>
    <row r="4028" spans="1:4" x14ac:dyDescent="0.2">
      <c r="A4028">
        <v>427460</v>
      </c>
      <c r="B4028" t="s">
        <v>4</v>
      </c>
      <c r="C4028" t="s">
        <v>32</v>
      </c>
      <c r="D4028">
        <v>2644114546.4391899</v>
      </c>
    </row>
    <row r="4029" spans="1:4" x14ac:dyDescent="0.2">
      <c r="A4029">
        <v>427460</v>
      </c>
      <c r="B4029" t="s">
        <v>3</v>
      </c>
      <c r="C4029" t="s">
        <v>32</v>
      </c>
      <c r="D4029">
        <v>4025849819.0962</v>
      </c>
    </row>
    <row r="4030" spans="1:4" x14ac:dyDescent="0.2">
      <c r="A4030">
        <v>427460</v>
      </c>
      <c r="B4030" t="s">
        <v>2</v>
      </c>
      <c r="C4030" t="s">
        <v>32</v>
      </c>
      <c r="D4030">
        <v>7624624790.5490198</v>
      </c>
    </row>
    <row r="4031" spans="1:4" x14ac:dyDescent="0.2">
      <c r="A4031">
        <v>427460</v>
      </c>
      <c r="B4031" t="s">
        <v>1</v>
      </c>
      <c r="C4031" t="s">
        <v>32</v>
      </c>
      <c r="D4031">
        <v>10146597252.4277</v>
      </c>
    </row>
    <row r="4032" spans="1:4" x14ac:dyDescent="0.2">
      <c r="A4032">
        <v>427460</v>
      </c>
      <c r="B4032" t="s">
        <v>0</v>
      </c>
      <c r="C4032" t="s">
        <v>32</v>
      </c>
      <c r="D4032">
        <v>11876318076.0571</v>
      </c>
    </row>
    <row r="4033" spans="1:4" x14ac:dyDescent="0.2">
      <c r="A4033">
        <v>427460</v>
      </c>
      <c r="B4033" t="s">
        <v>8</v>
      </c>
      <c r="C4033" t="s">
        <v>32</v>
      </c>
      <c r="D4033">
        <v>38510979320.5</v>
      </c>
    </row>
    <row r="4035" spans="1:4" x14ac:dyDescent="0.2">
      <c r="A4035" s="23" t="s">
        <v>12</v>
      </c>
      <c r="B4035" s="23" t="s">
        <v>39</v>
      </c>
      <c r="C4035" s="23" t="s">
        <v>40</v>
      </c>
      <c r="D4035" s="23" t="s">
        <v>14</v>
      </c>
    </row>
    <row r="4036" spans="1:4" x14ac:dyDescent="0.2">
      <c r="A4036">
        <v>428045</v>
      </c>
      <c r="B4036" t="s">
        <v>6</v>
      </c>
      <c r="C4036" t="s">
        <v>9</v>
      </c>
      <c r="D4036">
        <v>135421544.20446199</v>
      </c>
    </row>
    <row r="4037" spans="1:4" x14ac:dyDescent="0.2">
      <c r="A4037">
        <v>428045</v>
      </c>
      <c r="B4037" t="s">
        <v>5</v>
      </c>
      <c r="C4037" t="s">
        <v>9</v>
      </c>
      <c r="D4037">
        <v>315365843.28099</v>
      </c>
    </row>
    <row r="4038" spans="1:4" x14ac:dyDescent="0.2">
      <c r="A4038">
        <v>428045</v>
      </c>
      <c r="B4038" t="s">
        <v>7</v>
      </c>
      <c r="C4038" t="s">
        <v>9</v>
      </c>
      <c r="D4038">
        <v>852763481.18927801</v>
      </c>
    </row>
    <row r="4039" spans="1:4" x14ac:dyDescent="0.2">
      <c r="A4039">
        <v>428045</v>
      </c>
      <c r="B4039" t="s">
        <v>4</v>
      </c>
      <c r="C4039" t="s">
        <v>9</v>
      </c>
      <c r="D4039">
        <v>872874143.32059002</v>
      </c>
    </row>
    <row r="4040" spans="1:4" x14ac:dyDescent="0.2">
      <c r="A4040">
        <v>428045</v>
      </c>
      <c r="B4040" t="s">
        <v>3</v>
      </c>
      <c r="C4040" t="s">
        <v>9</v>
      </c>
      <c r="D4040">
        <v>2062047923.6115201</v>
      </c>
    </row>
    <row r="4041" spans="1:4" x14ac:dyDescent="0.2">
      <c r="A4041">
        <v>428045</v>
      </c>
      <c r="B4041" t="s">
        <v>0</v>
      </c>
      <c r="C4041" t="s">
        <v>9</v>
      </c>
      <c r="D4041">
        <v>3113470517.6690001</v>
      </c>
    </row>
    <row r="4042" spans="1:4" x14ac:dyDescent="0.2">
      <c r="A4042">
        <v>428045</v>
      </c>
      <c r="B4042" t="s">
        <v>1</v>
      </c>
      <c r="C4042" t="s">
        <v>9</v>
      </c>
      <c r="D4042">
        <v>3199342405.8020101</v>
      </c>
    </row>
    <row r="4043" spans="1:4" x14ac:dyDescent="0.2">
      <c r="A4043">
        <v>428045</v>
      </c>
      <c r="B4043" t="s">
        <v>2</v>
      </c>
      <c r="C4043" t="s">
        <v>9</v>
      </c>
      <c r="D4043">
        <v>3985654887.9221301</v>
      </c>
    </row>
    <row r="4044" spans="1:4" x14ac:dyDescent="0.2">
      <c r="A4044">
        <v>428045</v>
      </c>
      <c r="B4044" t="s">
        <v>8</v>
      </c>
      <c r="C4044" t="s">
        <v>9</v>
      </c>
      <c r="D4044">
        <v>14536940747</v>
      </c>
    </row>
    <row r="4045" spans="1:4" x14ac:dyDescent="0.2">
      <c r="A4045">
        <v>428045</v>
      </c>
      <c r="B4045" t="s">
        <v>6</v>
      </c>
      <c r="C4045" t="s">
        <v>10</v>
      </c>
      <c r="D4045">
        <v>205125437.58009401</v>
      </c>
    </row>
    <row r="4046" spans="1:4" x14ac:dyDescent="0.2">
      <c r="A4046">
        <v>428045</v>
      </c>
      <c r="B4046" t="s">
        <v>5</v>
      </c>
      <c r="C4046" t="s">
        <v>10</v>
      </c>
      <c r="D4046">
        <v>497711305.70956999</v>
      </c>
    </row>
    <row r="4047" spans="1:4" x14ac:dyDescent="0.2">
      <c r="A4047">
        <v>428045</v>
      </c>
      <c r="B4047" t="s">
        <v>7</v>
      </c>
      <c r="C4047" t="s">
        <v>10</v>
      </c>
      <c r="D4047">
        <v>782799290.41911304</v>
      </c>
    </row>
    <row r="4048" spans="1:4" x14ac:dyDescent="0.2">
      <c r="A4048">
        <v>428045</v>
      </c>
      <c r="B4048" t="s">
        <v>4</v>
      </c>
      <c r="C4048" t="s">
        <v>10</v>
      </c>
      <c r="D4048">
        <v>950550979.62129998</v>
      </c>
    </row>
    <row r="4049" spans="1:4" x14ac:dyDescent="0.2">
      <c r="A4049">
        <v>428045</v>
      </c>
      <c r="B4049" t="s">
        <v>3</v>
      </c>
      <c r="C4049" t="s">
        <v>10</v>
      </c>
      <c r="D4049">
        <v>2249925139.6079798</v>
      </c>
    </row>
    <row r="4050" spans="1:4" x14ac:dyDescent="0.2">
      <c r="A4050">
        <v>428045</v>
      </c>
      <c r="B4050" t="s">
        <v>1</v>
      </c>
      <c r="C4050" t="s">
        <v>10</v>
      </c>
      <c r="D4050">
        <v>3191244664.9624701</v>
      </c>
    </row>
    <row r="4051" spans="1:4" x14ac:dyDescent="0.2">
      <c r="A4051">
        <v>428045</v>
      </c>
      <c r="B4051" t="s">
        <v>0</v>
      </c>
      <c r="C4051" t="s">
        <v>10</v>
      </c>
      <c r="D4051">
        <v>3920789587.5446</v>
      </c>
    </row>
    <row r="4052" spans="1:4" x14ac:dyDescent="0.2">
      <c r="A4052">
        <v>428045</v>
      </c>
      <c r="B4052" t="s">
        <v>2</v>
      </c>
      <c r="C4052" t="s">
        <v>10</v>
      </c>
      <c r="D4052">
        <v>5958268258.5740004</v>
      </c>
    </row>
    <row r="4053" spans="1:4" x14ac:dyDescent="0.2">
      <c r="A4053">
        <v>428045</v>
      </c>
      <c r="B4053" t="s">
        <v>8</v>
      </c>
      <c r="C4053" t="s">
        <v>10</v>
      </c>
      <c r="D4053">
        <v>17756414664.0191</v>
      </c>
    </row>
    <row r="4054" spans="1:4" x14ac:dyDescent="0.2">
      <c r="A4054">
        <v>428045</v>
      </c>
      <c r="B4054" t="s">
        <v>6</v>
      </c>
      <c r="C4054" t="s">
        <v>11</v>
      </c>
      <c r="D4054">
        <v>192185673.91738999</v>
      </c>
    </row>
    <row r="4055" spans="1:4" x14ac:dyDescent="0.2">
      <c r="A4055">
        <v>428045</v>
      </c>
      <c r="B4055" t="s">
        <v>5</v>
      </c>
      <c r="C4055" t="s">
        <v>11</v>
      </c>
      <c r="D4055">
        <v>394530156.84213102</v>
      </c>
    </row>
    <row r="4056" spans="1:4" x14ac:dyDescent="0.2">
      <c r="A4056">
        <v>428045</v>
      </c>
      <c r="B4056" t="s">
        <v>4</v>
      </c>
      <c r="C4056" t="s">
        <v>11</v>
      </c>
      <c r="D4056">
        <v>440719471.73510897</v>
      </c>
    </row>
    <row r="4057" spans="1:4" x14ac:dyDescent="0.2">
      <c r="A4057">
        <v>428045</v>
      </c>
      <c r="B4057" t="s">
        <v>7</v>
      </c>
      <c r="C4057" t="s">
        <v>11</v>
      </c>
      <c r="D4057">
        <v>459050872.84811699</v>
      </c>
    </row>
    <row r="4058" spans="1:4" x14ac:dyDescent="0.2">
      <c r="A4058">
        <v>428045</v>
      </c>
      <c r="B4058" t="s">
        <v>2</v>
      </c>
      <c r="C4058" t="s">
        <v>11</v>
      </c>
      <c r="D4058">
        <v>1257085303.22047</v>
      </c>
    </row>
    <row r="4059" spans="1:4" x14ac:dyDescent="0.2">
      <c r="A4059">
        <v>428045</v>
      </c>
      <c r="B4059" t="s">
        <v>1</v>
      </c>
      <c r="C4059" t="s">
        <v>11</v>
      </c>
      <c r="D4059">
        <v>2173235992.7262702</v>
      </c>
    </row>
    <row r="4060" spans="1:4" x14ac:dyDescent="0.2">
      <c r="A4060">
        <v>428045</v>
      </c>
      <c r="B4060" t="s">
        <v>3</v>
      </c>
      <c r="C4060" t="s">
        <v>11</v>
      </c>
      <c r="D4060">
        <v>2232949240.8027501</v>
      </c>
    </row>
    <row r="4061" spans="1:4" x14ac:dyDescent="0.2">
      <c r="A4061">
        <v>428045</v>
      </c>
      <c r="B4061" t="s">
        <v>0</v>
      </c>
      <c r="C4061" t="s">
        <v>11</v>
      </c>
      <c r="D4061">
        <v>2295702664.9078002</v>
      </c>
    </row>
    <row r="4062" spans="1:4" x14ac:dyDescent="0.2">
      <c r="A4062">
        <v>428045</v>
      </c>
      <c r="B4062" t="s">
        <v>8</v>
      </c>
      <c r="C4062" t="s">
        <v>11</v>
      </c>
      <c r="D4062">
        <v>9445459377.0000401</v>
      </c>
    </row>
    <row r="4063" spans="1:4" x14ac:dyDescent="0.2">
      <c r="A4063">
        <v>428045</v>
      </c>
      <c r="B4063" t="s">
        <v>6</v>
      </c>
      <c r="C4063" t="s">
        <v>32</v>
      </c>
      <c r="D4063">
        <v>170338473.68935701</v>
      </c>
    </row>
    <row r="4064" spans="1:4" x14ac:dyDescent="0.2">
      <c r="A4064">
        <v>428045</v>
      </c>
      <c r="B4064" t="s">
        <v>4</v>
      </c>
      <c r="C4064" t="s">
        <v>32</v>
      </c>
      <c r="D4064">
        <v>265174453.56081</v>
      </c>
    </row>
    <row r="4065" spans="1:4" x14ac:dyDescent="0.2">
      <c r="A4065">
        <v>428045</v>
      </c>
      <c r="B4065" t="s">
        <v>5</v>
      </c>
      <c r="C4065" t="s">
        <v>32</v>
      </c>
      <c r="D4065">
        <v>283660393.10209298</v>
      </c>
    </row>
    <row r="4066" spans="1:4" x14ac:dyDescent="0.2">
      <c r="A4066">
        <v>428045</v>
      </c>
      <c r="B4066" t="s">
        <v>7</v>
      </c>
      <c r="C4066" t="s">
        <v>32</v>
      </c>
      <c r="D4066">
        <v>365653297.277821</v>
      </c>
    </row>
    <row r="4067" spans="1:4" x14ac:dyDescent="0.2">
      <c r="A4067">
        <v>428045</v>
      </c>
      <c r="B4067" t="s">
        <v>3</v>
      </c>
      <c r="C4067" t="s">
        <v>32</v>
      </c>
      <c r="D4067">
        <v>2219226180.9038</v>
      </c>
    </row>
    <row r="4068" spans="1:4" x14ac:dyDescent="0.2">
      <c r="A4068">
        <v>428045</v>
      </c>
      <c r="B4068" t="s">
        <v>2</v>
      </c>
      <c r="C4068" t="s">
        <v>32</v>
      </c>
      <c r="D4068">
        <v>2898377209.4509802</v>
      </c>
    </row>
    <row r="4069" spans="1:4" x14ac:dyDescent="0.2">
      <c r="A4069">
        <v>428045</v>
      </c>
      <c r="B4069" t="s">
        <v>0</v>
      </c>
      <c r="C4069" t="s">
        <v>32</v>
      </c>
      <c r="D4069">
        <v>3036172923.9429002</v>
      </c>
    </row>
    <row r="4070" spans="1:4" x14ac:dyDescent="0.2">
      <c r="A4070">
        <v>428045</v>
      </c>
      <c r="B4070" t="s">
        <v>1</v>
      </c>
      <c r="C4070" t="s">
        <v>32</v>
      </c>
      <c r="D4070">
        <v>3362911747.5723</v>
      </c>
    </row>
    <row r="4071" spans="1:4" x14ac:dyDescent="0.2">
      <c r="A4071">
        <v>428045</v>
      </c>
      <c r="B4071" t="s">
        <v>8</v>
      </c>
      <c r="C4071" t="s">
        <v>32</v>
      </c>
      <c r="D4071">
        <v>12601514679.500099</v>
      </c>
    </row>
    <row r="4073" spans="1:4" x14ac:dyDescent="0.2">
      <c r="A4073" s="23" t="s">
        <v>12</v>
      </c>
      <c r="B4073" s="23" t="s">
        <v>39</v>
      </c>
      <c r="C4073" s="23" t="s">
        <v>40</v>
      </c>
      <c r="D4073" s="23" t="s">
        <v>14</v>
      </c>
    </row>
    <row r="4074" spans="1:4" x14ac:dyDescent="0.2">
      <c r="A4074">
        <v>419010</v>
      </c>
      <c r="B4074" t="s">
        <v>7</v>
      </c>
      <c r="C4074" t="s">
        <v>9</v>
      </c>
      <c r="D4074">
        <v>79644000</v>
      </c>
    </row>
    <row r="4075" spans="1:4" x14ac:dyDescent="0.2">
      <c r="A4075">
        <v>419010</v>
      </c>
      <c r="B4075" t="s">
        <v>6</v>
      </c>
      <c r="C4075" t="s">
        <v>9</v>
      </c>
      <c r="D4075">
        <v>134238000</v>
      </c>
    </row>
    <row r="4076" spans="1:4" x14ac:dyDescent="0.2">
      <c r="A4076">
        <v>419010</v>
      </c>
      <c r="B4076" t="s">
        <v>5</v>
      </c>
      <c r="C4076" t="s">
        <v>9</v>
      </c>
      <c r="D4076">
        <v>148317000</v>
      </c>
    </row>
    <row r="4077" spans="1:4" x14ac:dyDescent="0.2">
      <c r="A4077">
        <v>419010</v>
      </c>
      <c r="B4077" t="s">
        <v>4</v>
      </c>
      <c r="C4077" t="s">
        <v>9</v>
      </c>
      <c r="D4077">
        <v>562697000</v>
      </c>
    </row>
    <row r="4078" spans="1:4" x14ac:dyDescent="0.2">
      <c r="A4078">
        <v>419010</v>
      </c>
      <c r="B4078" t="s">
        <v>3</v>
      </c>
      <c r="C4078" t="s">
        <v>9</v>
      </c>
      <c r="D4078">
        <v>718692000</v>
      </c>
    </row>
    <row r="4079" spans="1:4" x14ac:dyDescent="0.2">
      <c r="A4079">
        <v>419010</v>
      </c>
      <c r="B4079" t="s">
        <v>2</v>
      </c>
      <c r="C4079" t="s">
        <v>9</v>
      </c>
      <c r="D4079">
        <v>1438773000</v>
      </c>
    </row>
    <row r="4080" spans="1:4" x14ac:dyDescent="0.2">
      <c r="A4080">
        <v>419010</v>
      </c>
      <c r="B4080" t="s">
        <v>1</v>
      </c>
      <c r="C4080" t="s">
        <v>9</v>
      </c>
      <c r="D4080">
        <v>1810052000</v>
      </c>
    </row>
    <row r="4081" spans="1:4" x14ac:dyDescent="0.2">
      <c r="A4081">
        <v>419010</v>
      </c>
      <c r="B4081" t="s">
        <v>0</v>
      </c>
      <c r="C4081" t="s">
        <v>9</v>
      </c>
      <c r="D4081">
        <v>2193195000</v>
      </c>
    </row>
    <row r="4082" spans="1:4" x14ac:dyDescent="0.2">
      <c r="A4082">
        <v>419010</v>
      </c>
      <c r="B4082" t="s">
        <v>8</v>
      </c>
      <c r="C4082" t="s">
        <v>9</v>
      </c>
      <c r="D4082">
        <v>7085608000</v>
      </c>
    </row>
    <row r="4083" spans="1:4" x14ac:dyDescent="0.2">
      <c r="A4083">
        <v>419010</v>
      </c>
      <c r="B4083" t="s">
        <v>7</v>
      </c>
      <c r="C4083" t="s">
        <v>10</v>
      </c>
      <c r="D4083">
        <v>77864000</v>
      </c>
    </row>
    <row r="4084" spans="1:4" x14ac:dyDescent="0.2">
      <c r="A4084">
        <v>419010</v>
      </c>
      <c r="B4084" t="s">
        <v>6</v>
      </c>
      <c r="C4084" t="s">
        <v>10</v>
      </c>
      <c r="D4084">
        <v>143342000</v>
      </c>
    </row>
    <row r="4085" spans="1:4" x14ac:dyDescent="0.2">
      <c r="A4085">
        <v>419010</v>
      </c>
      <c r="B4085" t="s">
        <v>5</v>
      </c>
      <c r="C4085" t="s">
        <v>10</v>
      </c>
      <c r="D4085">
        <v>157852000</v>
      </c>
    </row>
    <row r="4086" spans="1:4" x14ac:dyDescent="0.2">
      <c r="A4086">
        <v>419010</v>
      </c>
      <c r="B4086" t="s">
        <v>4</v>
      </c>
      <c r="C4086" t="s">
        <v>10</v>
      </c>
      <c r="D4086">
        <v>613224000</v>
      </c>
    </row>
    <row r="4087" spans="1:4" x14ac:dyDescent="0.2">
      <c r="A4087">
        <v>419010</v>
      </c>
      <c r="B4087" t="s">
        <v>3</v>
      </c>
      <c r="C4087" t="s">
        <v>10</v>
      </c>
      <c r="D4087">
        <v>767285000</v>
      </c>
    </row>
    <row r="4088" spans="1:4" x14ac:dyDescent="0.2">
      <c r="A4088">
        <v>419010</v>
      </c>
      <c r="B4088" t="s">
        <v>2</v>
      </c>
      <c r="C4088" t="s">
        <v>10</v>
      </c>
      <c r="D4088">
        <v>1547789000</v>
      </c>
    </row>
    <row r="4089" spans="1:4" x14ac:dyDescent="0.2">
      <c r="A4089">
        <v>419010</v>
      </c>
      <c r="B4089" t="s">
        <v>1</v>
      </c>
      <c r="C4089" t="s">
        <v>10</v>
      </c>
      <c r="D4089">
        <v>1944113000</v>
      </c>
    </row>
    <row r="4090" spans="1:4" x14ac:dyDescent="0.2">
      <c r="A4090">
        <v>419010</v>
      </c>
      <c r="B4090" t="s">
        <v>0</v>
      </c>
      <c r="C4090" t="s">
        <v>10</v>
      </c>
      <c r="D4090">
        <v>2355261000</v>
      </c>
    </row>
    <row r="4091" spans="1:4" x14ac:dyDescent="0.2">
      <c r="A4091">
        <v>419010</v>
      </c>
      <c r="B4091" t="s">
        <v>8</v>
      </c>
      <c r="C4091" t="s">
        <v>10</v>
      </c>
      <c r="D4091">
        <v>7606730000</v>
      </c>
    </row>
    <row r="4092" spans="1:4" x14ac:dyDescent="0.2">
      <c r="A4092">
        <v>419010</v>
      </c>
      <c r="B4092" t="s">
        <v>7</v>
      </c>
      <c r="C4092" t="s">
        <v>11</v>
      </c>
      <c r="D4092">
        <v>82355000</v>
      </c>
    </row>
    <row r="4093" spans="1:4" x14ac:dyDescent="0.2">
      <c r="A4093">
        <v>419010</v>
      </c>
      <c r="B4093" t="s">
        <v>6</v>
      </c>
      <c r="C4093" t="s">
        <v>11</v>
      </c>
      <c r="D4093">
        <v>142493000</v>
      </c>
    </row>
    <row r="4094" spans="1:4" x14ac:dyDescent="0.2">
      <c r="A4094">
        <v>419010</v>
      </c>
      <c r="B4094" t="s">
        <v>5</v>
      </c>
      <c r="C4094" t="s">
        <v>11</v>
      </c>
      <c r="D4094">
        <v>160922000</v>
      </c>
    </row>
    <row r="4095" spans="1:4" x14ac:dyDescent="0.2">
      <c r="A4095">
        <v>419010</v>
      </c>
      <c r="B4095" t="s">
        <v>4</v>
      </c>
      <c r="C4095" t="s">
        <v>11</v>
      </c>
      <c r="D4095">
        <v>631732000</v>
      </c>
    </row>
    <row r="4096" spans="1:4" x14ac:dyDescent="0.2">
      <c r="A4096">
        <v>419010</v>
      </c>
      <c r="B4096" t="s">
        <v>3</v>
      </c>
      <c r="C4096" t="s">
        <v>11</v>
      </c>
      <c r="D4096">
        <v>805132000</v>
      </c>
    </row>
    <row r="4097" spans="1:4" x14ac:dyDescent="0.2">
      <c r="A4097">
        <v>419010</v>
      </c>
      <c r="B4097" t="s">
        <v>2</v>
      </c>
      <c r="C4097" t="s">
        <v>11</v>
      </c>
      <c r="D4097">
        <v>1632499000</v>
      </c>
    </row>
    <row r="4098" spans="1:4" x14ac:dyDescent="0.2">
      <c r="A4098">
        <v>419010</v>
      </c>
      <c r="B4098" t="s">
        <v>1</v>
      </c>
      <c r="C4098" t="s">
        <v>11</v>
      </c>
      <c r="D4098">
        <v>2044646000</v>
      </c>
    </row>
    <row r="4099" spans="1:4" x14ac:dyDescent="0.2">
      <c r="A4099">
        <v>419010</v>
      </c>
      <c r="B4099" t="s">
        <v>0</v>
      </c>
      <c r="C4099" t="s">
        <v>11</v>
      </c>
      <c r="D4099">
        <v>2483626000</v>
      </c>
    </row>
    <row r="4100" spans="1:4" x14ac:dyDescent="0.2">
      <c r="A4100">
        <v>419010</v>
      </c>
      <c r="B4100" t="s">
        <v>8</v>
      </c>
      <c r="C4100" t="s">
        <v>11</v>
      </c>
      <c r="D4100">
        <v>7983405000</v>
      </c>
    </row>
    <row r="4101" spans="1:4" x14ac:dyDescent="0.2">
      <c r="A4101">
        <v>419010</v>
      </c>
      <c r="B4101" t="s">
        <v>7</v>
      </c>
      <c r="C4101" t="s">
        <v>32</v>
      </c>
      <c r="D4101">
        <v>106405000</v>
      </c>
    </row>
    <row r="4102" spans="1:4" x14ac:dyDescent="0.2">
      <c r="A4102">
        <v>419010</v>
      </c>
      <c r="B4102" t="s">
        <v>6</v>
      </c>
      <c r="C4102" t="s">
        <v>32</v>
      </c>
      <c r="D4102">
        <v>161904000</v>
      </c>
    </row>
    <row r="4103" spans="1:4" x14ac:dyDescent="0.2">
      <c r="A4103">
        <v>419010</v>
      </c>
      <c r="B4103" t="s">
        <v>5</v>
      </c>
      <c r="C4103" t="s">
        <v>32</v>
      </c>
      <c r="D4103">
        <v>175951000</v>
      </c>
    </row>
    <row r="4104" spans="1:4" x14ac:dyDescent="0.2">
      <c r="A4104">
        <v>419010</v>
      </c>
      <c r="B4104" t="s">
        <v>4</v>
      </c>
      <c r="C4104" t="s">
        <v>32</v>
      </c>
      <c r="D4104">
        <v>672980000</v>
      </c>
    </row>
    <row r="4105" spans="1:4" x14ac:dyDescent="0.2">
      <c r="A4105">
        <v>419010</v>
      </c>
      <c r="B4105" t="s">
        <v>3</v>
      </c>
      <c r="C4105" t="s">
        <v>32</v>
      </c>
      <c r="D4105">
        <v>881419000</v>
      </c>
    </row>
    <row r="4106" spans="1:4" x14ac:dyDescent="0.2">
      <c r="A4106">
        <v>419010</v>
      </c>
      <c r="B4106" t="s">
        <v>2</v>
      </c>
      <c r="C4106" t="s">
        <v>32</v>
      </c>
      <c r="D4106">
        <v>1780929000</v>
      </c>
    </row>
    <row r="4107" spans="1:4" x14ac:dyDescent="0.2">
      <c r="A4107">
        <v>419010</v>
      </c>
      <c r="B4107" t="s">
        <v>1</v>
      </c>
      <c r="C4107" t="s">
        <v>32</v>
      </c>
      <c r="D4107">
        <v>2224573000</v>
      </c>
    </row>
    <row r="4108" spans="1:4" x14ac:dyDescent="0.2">
      <c r="A4108">
        <v>419010</v>
      </c>
      <c r="B4108" t="s">
        <v>0</v>
      </c>
      <c r="C4108" t="s">
        <v>32</v>
      </c>
      <c r="D4108">
        <v>2708501000</v>
      </c>
    </row>
    <row r="4109" spans="1:4" x14ac:dyDescent="0.2">
      <c r="A4109">
        <v>419010</v>
      </c>
      <c r="B4109" t="s">
        <v>8</v>
      </c>
      <c r="C4109" t="s">
        <v>32</v>
      </c>
      <c r="D4109">
        <v>8712662000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1450"/>
  <sheetViews>
    <sheetView topLeftCell="A1288" workbookViewId="0">
      <selection activeCell="A2" sqref="A2:XFD13"/>
    </sheetView>
  </sheetViews>
  <sheetFormatPr defaultRowHeight="15" x14ac:dyDescent="0.25"/>
  <cols>
    <col min="1" max="1" width="20.140625" style="1" bestFit="1" customWidth="1"/>
    <col min="2" max="2" width="93.42578125" style="1" bestFit="1" customWidth="1"/>
    <col min="3" max="4" width="11" style="1" customWidth="1"/>
    <col min="5" max="9" width="10" style="1" customWidth="1"/>
    <col min="10" max="10" width="11" style="1" customWidth="1"/>
    <col min="11" max="11" width="12" style="1" customWidth="1"/>
    <col min="12" max="16384" width="9.140625" style="1"/>
  </cols>
  <sheetData>
    <row r="1" spans="1:10" s="57" customFormat="1" x14ac:dyDescent="0.25"/>
    <row r="2" spans="1:10" s="57" customFormat="1" x14ac:dyDescent="0.25">
      <c r="A2" s="25" t="s">
        <v>22</v>
      </c>
      <c r="B2" s="24" t="s">
        <v>33</v>
      </c>
      <c r="C2" s="24"/>
      <c r="D2" s="24"/>
      <c r="E2" s="24"/>
      <c r="F2" s="24"/>
      <c r="G2" s="24"/>
      <c r="H2" s="24"/>
      <c r="I2" s="24"/>
      <c r="J2" s="24"/>
    </row>
    <row r="3" spans="1:10" s="57" customFormat="1" x14ac:dyDescent="0.25">
      <c r="A3" s="27" t="s">
        <v>24</v>
      </c>
      <c r="B3" s="26" t="s">
        <v>25</v>
      </c>
      <c r="C3" s="26"/>
      <c r="D3" s="26"/>
      <c r="E3" s="26"/>
      <c r="F3" s="26"/>
      <c r="G3" s="26"/>
      <c r="H3" s="26"/>
      <c r="I3" s="26"/>
      <c r="J3" s="26"/>
    </row>
    <row r="4" spans="1:10" s="57" customFormat="1" x14ac:dyDescent="0.25">
      <c r="A4" s="29" t="s">
        <v>26</v>
      </c>
      <c r="B4" s="21">
        <v>41730</v>
      </c>
      <c r="C4" s="28"/>
      <c r="D4" s="28"/>
      <c r="E4" s="28"/>
      <c r="F4" s="28"/>
      <c r="G4" s="28"/>
      <c r="H4" s="28"/>
      <c r="I4" s="28"/>
      <c r="J4" s="28"/>
    </row>
    <row r="5" spans="1:10" s="57" customFormat="1" x14ac:dyDescent="0.25">
      <c r="A5" s="31" t="s">
        <v>27</v>
      </c>
      <c r="B5" s="30" t="s">
        <v>28</v>
      </c>
      <c r="C5" s="30"/>
      <c r="D5" s="30"/>
      <c r="E5" s="30"/>
      <c r="F5" s="30"/>
      <c r="G5" s="30"/>
      <c r="H5" s="30"/>
      <c r="I5" s="30"/>
      <c r="J5" s="30"/>
    </row>
    <row r="6" spans="1:10" s="57" customFormat="1" x14ac:dyDescent="0.25">
      <c r="A6" s="33" t="s">
        <v>29</v>
      </c>
      <c r="B6" s="32" t="s">
        <v>30</v>
      </c>
      <c r="C6" s="32"/>
      <c r="D6" s="32"/>
      <c r="E6" s="32"/>
      <c r="F6" s="32"/>
      <c r="G6" s="32"/>
      <c r="H6" s="32"/>
      <c r="I6" s="32"/>
      <c r="J6" s="32"/>
    </row>
    <row r="7" spans="1:10" s="57" customFormat="1" x14ac:dyDescent="0.25">
      <c r="A7" s="37" t="s">
        <v>31</v>
      </c>
      <c r="B7" s="7"/>
      <c r="C7"/>
      <c r="D7"/>
      <c r="E7"/>
      <c r="F7"/>
      <c r="G7"/>
      <c r="H7" s="1"/>
      <c r="I7" s="1"/>
      <c r="J7" s="1"/>
    </row>
    <row r="8" spans="1:10" s="57" customFormat="1" x14ac:dyDescent="0.25">
      <c r="A8" s="37" t="s">
        <v>13</v>
      </c>
      <c r="B8" s="7" t="s">
        <v>8</v>
      </c>
      <c r="C8"/>
      <c r="D8"/>
      <c r="E8"/>
      <c r="F8"/>
      <c r="G8"/>
      <c r="H8" s="1"/>
      <c r="I8" s="1"/>
      <c r="J8" s="1"/>
    </row>
    <row r="9" spans="1:10" s="57" customFormat="1" x14ac:dyDescent="0.25">
      <c r="A9" s="34" t="s">
        <v>9</v>
      </c>
      <c r="B9" s="11">
        <v>1</v>
      </c>
      <c r="C9"/>
      <c r="D9"/>
      <c r="E9"/>
      <c r="F9"/>
      <c r="G9"/>
      <c r="H9" s="1"/>
      <c r="I9" s="1"/>
      <c r="J9" s="1"/>
    </row>
    <row r="10" spans="1:10" s="57" customFormat="1" x14ac:dyDescent="0.25">
      <c r="A10" s="38" t="s">
        <v>10</v>
      </c>
      <c r="B10" s="12">
        <v>2</v>
      </c>
      <c r="C10"/>
      <c r="D10"/>
      <c r="E10"/>
      <c r="F10"/>
      <c r="G10"/>
      <c r="H10" s="1"/>
      <c r="I10" s="1"/>
      <c r="J10" s="1"/>
    </row>
    <row r="11" spans="1:10" s="57" customFormat="1" x14ac:dyDescent="0.25">
      <c r="A11" s="38" t="s">
        <v>11</v>
      </c>
      <c r="B11" s="12">
        <v>3</v>
      </c>
      <c r="C11"/>
      <c r="D11"/>
      <c r="E11"/>
      <c r="F11"/>
      <c r="G11"/>
      <c r="H11" s="1"/>
      <c r="I11" s="1"/>
      <c r="J11" s="1"/>
    </row>
    <row r="12" spans="1:10" s="57" customFormat="1" x14ac:dyDescent="0.25">
      <c r="A12" s="39" t="s">
        <v>32</v>
      </c>
      <c r="B12" s="13">
        <v>4</v>
      </c>
      <c r="C12"/>
      <c r="D12"/>
      <c r="E12"/>
      <c r="F12"/>
      <c r="G12"/>
      <c r="H12" s="1"/>
      <c r="I12" s="1"/>
      <c r="J12" s="1"/>
    </row>
    <row r="13" spans="1:10" s="57" customFormat="1" x14ac:dyDescent="0.25"/>
    <row r="14" spans="1:10" s="57" customFormat="1" x14ac:dyDescent="0.25">
      <c r="A14" s="25" t="s">
        <v>22</v>
      </c>
      <c r="B14" s="24" t="s">
        <v>38</v>
      </c>
      <c r="C14" s="24"/>
      <c r="D14" s="24"/>
      <c r="E14" s="24"/>
      <c r="F14" s="24"/>
      <c r="G14" s="24"/>
      <c r="H14" s="24"/>
      <c r="I14" s="24"/>
      <c r="J14" s="24"/>
    </row>
    <row r="15" spans="1:10" s="57" customFormat="1" x14ac:dyDescent="0.25">
      <c r="A15" s="27" t="s">
        <v>24</v>
      </c>
      <c r="B15" s="26" t="s">
        <v>25</v>
      </c>
      <c r="C15" s="26"/>
      <c r="D15" s="26"/>
      <c r="E15" s="26"/>
      <c r="F15" s="26"/>
      <c r="G15" s="26"/>
      <c r="H15" s="26"/>
      <c r="I15" s="26"/>
      <c r="J15" s="26"/>
    </row>
    <row r="16" spans="1:10" s="57" customFormat="1" x14ac:dyDescent="0.25">
      <c r="A16" s="29" t="s">
        <v>26</v>
      </c>
      <c r="B16" s="21">
        <v>41730</v>
      </c>
      <c r="C16" s="28"/>
      <c r="D16" s="28"/>
      <c r="E16" s="28"/>
      <c r="F16" s="28"/>
      <c r="G16" s="28"/>
      <c r="H16" s="28"/>
      <c r="I16" s="28"/>
      <c r="J16" s="28"/>
    </row>
    <row r="17" spans="1:10" s="57" customFormat="1" x14ac:dyDescent="0.25">
      <c r="A17" s="31" t="s">
        <v>27</v>
      </c>
      <c r="B17" s="30" t="s">
        <v>28</v>
      </c>
      <c r="C17" s="30"/>
      <c r="D17" s="30"/>
      <c r="E17" s="30"/>
      <c r="F17" s="30"/>
      <c r="G17" s="30"/>
      <c r="H17" s="30"/>
      <c r="I17" s="30"/>
      <c r="J17" s="30"/>
    </row>
    <row r="18" spans="1:10" s="57" customFormat="1" x14ac:dyDescent="0.25">
      <c r="A18" s="33" t="s">
        <v>29</v>
      </c>
      <c r="B18" s="32" t="s">
        <v>30</v>
      </c>
      <c r="C18" s="32"/>
      <c r="D18" s="32"/>
      <c r="E18" s="32"/>
      <c r="F18" s="32"/>
      <c r="G18" s="32"/>
      <c r="H18" s="32"/>
      <c r="I18" s="32"/>
      <c r="J18" s="32"/>
    </row>
    <row r="19" spans="1:10" s="57" customFormat="1" x14ac:dyDescent="0.25">
      <c r="A19" s="37" t="s">
        <v>31</v>
      </c>
      <c r="B19" s="37" t="s">
        <v>35</v>
      </c>
      <c r="C19" s="15" t="s">
        <v>36</v>
      </c>
      <c r="D19" s="15" t="s">
        <v>34</v>
      </c>
      <c r="E19" s="35"/>
      <c r="F19" s="35"/>
      <c r="G19" s="35"/>
      <c r="H19" s="35"/>
      <c r="I19" s="35"/>
      <c r="J19" s="36"/>
    </row>
    <row r="20" spans="1:10" s="57" customFormat="1" x14ac:dyDescent="0.25">
      <c r="A20" s="9"/>
      <c r="B20" s="34" t="s">
        <v>0</v>
      </c>
      <c r="C20" s="34" t="s">
        <v>1</v>
      </c>
      <c r="D20" s="34" t="s">
        <v>2</v>
      </c>
      <c r="E20" s="34" t="s">
        <v>3</v>
      </c>
      <c r="F20" s="34" t="s">
        <v>4</v>
      </c>
      <c r="G20" s="34" t="s">
        <v>5</v>
      </c>
      <c r="H20" s="34" t="s">
        <v>6</v>
      </c>
      <c r="I20" s="34" t="s">
        <v>7</v>
      </c>
      <c r="J20" s="7" t="s">
        <v>129</v>
      </c>
    </row>
    <row r="21" spans="1:10" s="57" customFormat="1" x14ac:dyDescent="0.25">
      <c r="A21" s="9"/>
      <c r="B21" s="34" t="s">
        <v>0</v>
      </c>
      <c r="C21" s="34" t="s">
        <v>1</v>
      </c>
      <c r="D21" s="34" t="s">
        <v>2</v>
      </c>
      <c r="E21" s="34" t="s">
        <v>3</v>
      </c>
      <c r="F21" s="34" t="s">
        <v>4</v>
      </c>
      <c r="G21" s="34" t="s">
        <v>5</v>
      </c>
      <c r="H21" s="34" t="s">
        <v>6</v>
      </c>
      <c r="I21" s="34" t="s">
        <v>7</v>
      </c>
      <c r="J21" s="7" t="s">
        <v>8</v>
      </c>
    </row>
    <row r="22" spans="1:10" s="57" customFormat="1" x14ac:dyDescent="0.25">
      <c r="A22" s="9"/>
      <c r="B22" s="34" t="s">
        <v>0</v>
      </c>
      <c r="C22" s="34" t="s">
        <v>1</v>
      </c>
      <c r="D22" s="34" t="s">
        <v>2</v>
      </c>
      <c r="E22" s="34" t="s">
        <v>3</v>
      </c>
      <c r="F22" s="34" t="s">
        <v>4</v>
      </c>
      <c r="G22" s="34" t="s">
        <v>5</v>
      </c>
      <c r="H22" s="34" t="s">
        <v>6</v>
      </c>
      <c r="I22" s="34" t="s">
        <v>7</v>
      </c>
      <c r="J22" s="7" t="s">
        <v>37</v>
      </c>
    </row>
    <row r="23" spans="1:10" s="57" customFormat="1" x14ac:dyDescent="0.25">
      <c r="A23" s="8" t="s">
        <v>8</v>
      </c>
      <c r="B23" s="14">
        <v>1</v>
      </c>
      <c r="C23" s="14">
        <v>2</v>
      </c>
      <c r="D23" s="14">
        <v>3</v>
      </c>
      <c r="E23" s="14">
        <v>4</v>
      </c>
      <c r="F23" s="14">
        <v>5</v>
      </c>
      <c r="G23" s="14">
        <v>6</v>
      </c>
      <c r="H23" s="14">
        <v>7</v>
      </c>
      <c r="I23" s="14">
        <v>8</v>
      </c>
      <c r="J23" s="10">
        <v>9</v>
      </c>
    </row>
    <row r="24" spans="1:10" s="57" customFormat="1" x14ac:dyDescent="0.25"/>
    <row r="25" spans="1:10" s="57" customFormat="1" x14ac:dyDescent="0.25">
      <c r="A25" s="25" t="s">
        <v>22</v>
      </c>
      <c r="B25" s="24" t="s">
        <v>23</v>
      </c>
      <c r="C25" s="24"/>
      <c r="D25" s="24"/>
      <c r="E25" s="24"/>
      <c r="F25" s="24"/>
      <c r="G25" s="24"/>
      <c r="H25" s="24"/>
      <c r="I25" s="24"/>
      <c r="J25" s="24"/>
    </row>
    <row r="26" spans="1:10" s="57" customFormat="1" x14ac:dyDescent="0.25">
      <c r="A26" s="27" t="s">
        <v>24</v>
      </c>
      <c r="B26" s="26" t="s">
        <v>25</v>
      </c>
      <c r="C26" s="26"/>
      <c r="D26" s="26"/>
      <c r="E26" s="26"/>
      <c r="F26" s="26"/>
      <c r="G26" s="26"/>
      <c r="H26" s="26"/>
      <c r="I26" s="26"/>
      <c r="J26" s="26"/>
    </row>
    <row r="27" spans="1:10" s="57" customFormat="1" x14ac:dyDescent="0.25">
      <c r="A27" s="29" t="s">
        <v>26</v>
      </c>
      <c r="B27" s="21">
        <v>41730</v>
      </c>
      <c r="C27" s="28"/>
      <c r="D27" s="28"/>
      <c r="E27" s="28"/>
      <c r="F27" s="28"/>
      <c r="G27" s="28"/>
      <c r="H27" s="28"/>
      <c r="I27" s="28"/>
      <c r="J27" s="28"/>
    </row>
    <row r="28" spans="1:10" s="57" customFormat="1" x14ac:dyDescent="0.25">
      <c r="A28" s="31" t="s">
        <v>27</v>
      </c>
      <c r="B28" s="30" t="s">
        <v>28</v>
      </c>
      <c r="C28" s="30"/>
      <c r="D28" s="30"/>
      <c r="E28" s="30"/>
      <c r="F28" s="30"/>
      <c r="G28" s="30"/>
      <c r="H28" s="30"/>
      <c r="I28" s="30"/>
      <c r="J28" s="30"/>
    </row>
    <row r="29" spans="1:10" s="57" customFormat="1" x14ac:dyDescent="0.25">
      <c r="A29" s="33" t="s">
        <v>29</v>
      </c>
      <c r="B29" s="32" t="s">
        <v>30</v>
      </c>
      <c r="C29" s="32"/>
      <c r="D29" s="32"/>
      <c r="E29" s="32"/>
      <c r="F29" s="32"/>
      <c r="G29" s="32"/>
      <c r="H29" s="32"/>
      <c r="I29" s="32"/>
      <c r="J29" s="32"/>
    </row>
    <row r="30" spans="1:10" s="57" customFormat="1" x14ac:dyDescent="0.25">
      <c r="A30" s="37" t="s">
        <v>31</v>
      </c>
      <c r="B30" s="7"/>
      <c r="C30"/>
      <c r="D30"/>
      <c r="E30"/>
      <c r="F30"/>
      <c r="G30"/>
      <c r="H30" s="1"/>
      <c r="I30" s="1"/>
      <c r="J30" s="1"/>
    </row>
    <row r="31" spans="1:10" s="57" customFormat="1" x14ac:dyDescent="0.25">
      <c r="A31" s="37" t="s">
        <v>13</v>
      </c>
      <c r="B31" s="7" t="s">
        <v>8</v>
      </c>
      <c r="C31"/>
      <c r="D31"/>
      <c r="E31"/>
      <c r="F31"/>
      <c r="G31"/>
      <c r="H31" s="1"/>
      <c r="I31" s="1"/>
      <c r="J31" s="1"/>
    </row>
    <row r="32" spans="1:10" s="57" customFormat="1" x14ac:dyDescent="0.25">
      <c r="A32" s="34" t="s">
        <v>15</v>
      </c>
      <c r="B32" s="11">
        <v>0</v>
      </c>
      <c r="C32"/>
      <c r="D32"/>
      <c r="E32"/>
      <c r="F32"/>
      <c r="G32"/>
      <c r="H32" s="1"/>
      <c r="I32" s="1"/>
      <c r="J32" s="1"/>
    </row>
    <row r="33" spans="1:10" s="57" customFormat="1" x14ac:dyDescent="0.25">
      <c r="A33" s="38" t="s">
        <v>16</v>
      </c>
      <c r="B33" s="12">
        <v>1</v>
      </c>
      <c r="C33"/>
      <c r="D33"/>
      <c r="E33"/>
      <c r="F33"/>
      <c r="G33"/>
      <c r="H33" s="1"/>
      <c r="I33" s="1"/>
      <c r="J33" s="1"/>
    </row>
    <row r="34" spans="1:10" s="57" customFormat="1" x14ac:dyDescent="0.25">
      <c r="A34" s="38" t="s">
        <v>17</v>
      </c>
      <c r="B34" s="12">
        <v>2</v>
      </c>
      <c r="C34"/>
      <c r="D34"/>
      <c r="E34"/>
      <c r="F34"/>
      <c r="G34"/>
      <c r="H34" s="1"/>
      <c r="I34" s="1"/>
      <c r="J34" s="1"/>
    </row>
    <row r="35" spans="1:10" s="57" customFormat="1" x14ac:dyDescent="0.25">
      <c r="A35" s="38" t="s">
        <v>18</v>
      </c>
      <c r="B35" s="12">
        <v>100</v>
      </c>
      <c r="C35"/>
      <c r="D35"/>
      <c r="E35"/>
      <c r="F35"/>
      <c r="G35"/>
      <c r="H35" s="1"/>
      <c r="I35" s="1"/>
      <c r="J35" s="1"/>
    </row>
    <row r="36" spans="1:10" s="57" customFormat="1" x14ac:dyDescent="0.25">
      <c r="A36" s="38" t="s">
        <v>19</v>
      </c>
      <c r="B36" s="12">
        <v>1000</v>
      </c>
      <c r="C36"/>
      <c r="D36"/>
      <c r="E36"/>
      <c r="F36"/>
      <c r="G36"/>
      <c r="H36" s="1"/>
      <c r="I36" s="1"/>
      <c r="J36" s="1"/>
    </row>
    <row r="37" spans="1:10" s="57" customFormat="1" x14ac:dyDescent="0.25">
      <c r="A37" s="38" t="s">
        <v>20</v>
      </c>
      <c r="B37" s="12">
        <v>1000000</v>
      </c>
      <c r="C37"/>
      <c r="D37"/>
      <c r="E37"/>
      <c r="F37"/>
      <c r="G37"/>
      <c r="H37" s="1"/>
      <c r="I37" s="1"/>
      <c r="J37" s="1"/>
    </row>
    <row r="38" spans="1:10" s="57" customFormat="1" x14ac:dyDescent="0.25">
      <c r="A38" s="39" t="s">
        <v>21</v>
      </c>
      <c r="B38" s="13">
        <v>1000000000</v>
      </c>
      <c r="C38"/>
      <c r="D38"/>
      <c r="E38"/>
      <c r="F38"/>
      <c r="G38"/>
      <c r="H38" s="1"/>
      <c r="I38" s="1"/>
      <c r="J38" s="1"/>
    </row>
    <row r="39" spans="1:10" s="57" customFormat="1" x14ac:dyDescent="0.25"/>
    <row r="40" spans="1:10" s="57" customFormat="1" x14ac:dyDescent="0.25">
      <c r="A40" s="25" t="s">
        <v>22</v>
      </c>
      <c r="B40" s="24" t="s">
        <v>41</v>
      </c>
      <c r="C40" s="24"/>
      <c r="D40" s="24"/>
      <c r="E40" s="24"/>
      <c r="F40" s="24"/>
      <c r="G40" s="24"/>
      <c r="H40" s="24"/>
      <c r="I40" s="24"/>
      <c r="J40" s="24"/>
    </row>
    <row r="41" spans="1:10" s="57" customFormat="1" x14ac:dyDescent="0.25">
      <c r="A41" s="27" t="s">
        <v>24</v>
      </c>
      <c r="B41" s="26" t="s">
        <v>25</v>
      </c>
      <c r="C41" s="26"/>
      <c r="D41" s="26"/>
      <c r="E41" s="26"/>
      <c r="F41" s="26"/>
      <c r="G41" s="26"/>
      <c r="H41" s="26"/>
      <c r="I41" s="26"/>
      <c r="J41" s="26"/>
    </row>
    <row r="42" spans="1:10" s="57" customFormat="1" x14ac:dyDescent="0.25">
      <c r="A42" s="29" t="s">
        <v>26</v>
      </c>
      <c r="B42" s="21">
        <v>41913</v>
      </c>
      <c r="C42" s="28"/>
      <c r="D42" s="28"/>
      <c r="E42" s="28"/>
      <c r="F42" s="28"/>
      <c r="G42" s="28"/>
      <c r="H42" s="28"/>
      <c r="I42" s="28"/>
      <c r="J42" s="28"/>
    </row>
    <row r="43" spans="1:10" s="57" customFormat="1" x14ac:dyDescent="0.25">
      <c r="A43" s="31" t="s">
        <v>27</v>
      </c>
      <c r="B43" s="30" t="s">
        <v>28</v>
      </c>
      <c r="C43" s="30"/>
      <c r="D43" s="30"/>
      <c r="E43" s="30"/>
      <c r="F43" s="30"/>
      <c r="G43" s="30"/>
      <c r="H43" s="30"/>
      <c r="I43" s="30"/>
      <c r="J43" s="30"/>
    </row>
    <row r="44" spans="1:10" s="57" customFormat="1" x14ac:dyDescent="0.25">
      <c r="A44" s="33" t="s">
        <v>29</v>
      </c>
      <c r="B44" s="32" t="s">
        <v>30</v>
      </c>
      <c r="C44" s="32"/>
      <c r="D44" s="32"/>
      <c r="E44" s="32"/>
      <c r="F44" s="32"/>
      <c r="G44" s="32"/>
      <c r="H44" s="32"/>
      <c r="I44" s="32"/>
      <c r="J44" s="32"/>
    </row>
    <row r="45" spans="1:10" s="57" customFormat="1" x14ac:dyDescent="0.25">
      <c r="A45" s="37" t="s">
        <v>31</v>
      </c>
      <c r="B45" s="37" t="s">
        <v>39</v>
      </c>
      <c r="C45" s="35"/>
      <c r="D45" s="35"/>
      <c r="E45" s="35"/>
      <c r="F45" s="35"/>
      <c r="G45" s="35"/>
      <c r="H45" s="35"/>
      <c r="I45" s="35"/>
      <c r="J45" s="36"/>
    </row>
    <row r="46" spans="1:10" s="57" customFormat="1" x14ac:dyDescent="0.25">
      <c r="A46" s="37" t="s">
        <v>40</v>
      </c>
      <c r="B46" s="34" t="s">
        <v>0</v>
      </c>
      <c r="C46" s="40" t="s">
        <v>1</v>
      </c>
      <c r="D46" s="40" t="s">
        <v>2</v>
      </c>
      <c r="E46" s="40" t="s">
        <v>3</v>
      </c>
      <c r="F46" s="40" t="s">
        <v>4</v>
      </c>
      <c r="G46" s="40" t="s">
        <v>5</v>
      </c>
      <c r="H46" s="40" t="s">
        <v>6</v>
      </c>
      <c r="I46" s="40" t="s">
        <v>7</v>
      </c>
      <c r="J46" s="47" t="s">
        <v>8</v>
      </c>
    </row>
    <row r="47" spans="1:10" s="57" customFormat="1" x14ac:dyDescent="0.25">
      <c r="A47" s="34" t="s">
        <v>9</v>
      </c>
      <c r="B47" s="41">
        <v>7179891</v>
      </c>
      <c r="C47" s="42">
        <v>5495711</v>
      </c>
      <c r="D47" s="42">
        <v>4436882</v>
      </c>
      <c r="E47" s="42">
        <v>2319063</v>
      </c>
      <c r="F47" s="42">
        <v>1632482</v>
      </c>
      <c r="G47" s="42">
        <v>510219</v>
      </c>
      <c r="H47" s="42">
        <v>364833</v>
      </c>
      <c r="I47" s="42">
        <v>230299</v>
      </c>
      <c r="J47" s="48">
        <v>22169380</v>
      </c>
    </row>
    <row r="48" spans="1:10" s="57" customFormat="1" x14ac:dyDescent="0.25">
      <c r="A48" s="38" t="s">
        <v>10</v>
      </c>
      <c r="B48" s="43">
        <v>7261592</v>
      </c>
      <c r="C48" s="44">
        <v>5582670</v>
      </c>
      <c r="D48" s="44">
        <v>4518605</v>
      </c>
      <c r="E48" s="44">
        <v>2391592</v>
      </c>
      <c r="F48" s="44">
        <v>1646951</v>
      </c>
      <c r="G48" s="44">
        <v>511944</v>
      </c>
      <c r="H48" s="44">
        <v>371108</v>
      </c>
      <c r="I48" s="44">
        <v>232703</v>
      </c>
      <c r="J48" s="49">
        <v>22517165</v>
      </c>
    </row>
    <row r="49" spans="1:10" s="57" customFormat="1" x14ac:dyDescent="0.25">
      <c r="A49" s="38" t="s">
        <v>11</v>
      </c>
      <c r="B49" s="43">
        <v>7356850</v>
      </c>
      <c r="C49" s="44">
        <v>5680502</v>
      </c>
      <c r="D49" s="44">
        <v>4608886</v>
      </c>
      <c r="E49" s="44">
        <v>2479506</v>
      </c>
      <c r="F49" s="44">
        <v>1662197</v>
      </c>
      <c r="G49" s="44">
        <v>512475</v>
      </c>
      <c r="H49" s="44">
        <v>377927</v>
      </c>
      <c r="I49" s="44">
        <v>239294</v>
      </c>
      <c r="J49" s="49">
        <v>22917637</v>
      </c>
    </row>
    <row r="50" spans="1:10" s="57" customFormat="1" x14ac:dyDescent="0.25">
      <c r="A50" s="39" t="s">
        <v>32</v>
      </c>
      <c r="B50" s="45">
        <v>7465224</v>
      </c>
      <c r="C50" s="46">
        <v>5787086</v>
      </c>
      <c r="D50" s="46">
        <v>4687417</v>
      </c>
      <c r="E50" s="46">
        <v>2549145</v>
      </c>
      <c r="F50" s="46">
        <v>1677062</v>
      </c>
      <c r="G50" s="46">
        <v>513927</v>
      </c>
      <c r="H50" s="46">
        <v>383896</v>
      </c>
      <c r="I50" s="46">
        <v>243807</v>
      </c>
      <c r="J50" s="50">
        <v>23307564</v>
      </c>
    </row>
    <row r="51" spans="1:10" s="57" customFormat="1" x14ac:dyDescent="0.25"/>
    <row r="52" spans="1:10" s="57" customFormat="1" x14ac:dyDescent="0.25">
      <c r="A52" s="25" t="s">
        <v>22</v>
      </c>
      <c r="B52" s="24" t="s">
        <v>127</v>
      </c>
      <c r="C52" s="24"/>
      <c r="D52" s="24"/>
      <c r="E52" s="24"/>
      <c r="F52" s="24"/>
      <c r="G52" s="24"/>
      <c r="H52" s="24"/>
      <c r="I52" s="24"/>
      <c r="J52" s="24"/>
    </row>
    <row r="53" spans="1:10" s="57" customFormat="1" x14ac:dyDescent="0.25">
      <c r="A53" s="27" t="s">
        <v>24</v>
      </c>
      <c r="B53" s="26" t="s">
        <v>25</v>
      </c>
      <c r="C53" s="26"/>
      <c r="D53" s="26"/>
      <c r="E53" s="26"/>
      <c r="F53" s="26"/>
      <c r="G53" s="26"/>
      <c r="H53" s="26"/>
      <c r="I53" s="26"/>
      <c r="J53" s="26"/>
    </row>
    <row r="54" spans="1:10" s="57" customFormat="1" x14ac:dyDescent="0.25">
      <c r="A54" s="29" t="s">
        <v>26</v>
      </c>
      <c r="B54" s="21">
        <v>41730</v>
      </c>
      <c r="C54" s="28"/>
      <c r="D54" s="28"/>
      <c r="E54" s="28"/>
      <c r="F54" s="28"/>
      <c r="G54" s="28"/>
      <c r="H54" s="28"/>
      <c r="I54" s="28"/>
      <c r="J54" s="28"/>
    </row>
    <row r="55" spans="1:10" s="57" customFormat="1" x14ac:dyDescent="0.25">
      <c r="A55" s="31" t="s">
        <v>27</v>
      </c>
      <c r="B55" s="30" t="s">
        <v>28</v>
      </c>
      <c r="C55" s="30"/>
      <c r="D55" s="30"/>
      <c r="E55" s="30"/>
      <c r="F55" s="30"/>
      <c r="G55" s="30"/>
      <c r="H55" s="30"/>
      <c r="I55" s="30"/>
      <c r="J55" s="30"/>
    </row>
    <row r="56" spans="1:10" s="57" customFormat="1" x14ac:dyDescent="0.25">
      <c r="A56" s="33" t="s">
        <v>29</v>
      </c>
      <c r="B56" s="32" t="s">
        <v>30</v>
      </c>
      <c r="C56" s="32"/>
      <c r="D56" s="32"/>
      <c r="E56" s="32"/>
      <c r="F56" s="32"/>
      <c r="G56" s="32"/>
      <c r="H56" s="32"/>
      <c r="I56" s="32"/>
      <c r="J56" s="32"/>
    </row>
    <row r="57" spans="1:10" s="57" customFormat="1" x14ac:dyDescent="0.25">
      <c r="A57" s="37" t="s">
        <v>31</v>
      </c>
      <c r="B57" s="37" t="s">
        <v>39</v>
      </c>
      <c r="C57" s="35"/>
      <c r="D57" s="35"/>
      <c r="E57" s="35"/>
      <c r="F57" s="35"/>
      <c r="G57" s="35"/>
      <c r="H57" s="35"/>
      <c r="I57" s="35"/>
      <c r="J57" s="36"/>
    </row>
    <row r="58" spans="1:10" s="57" customFormat="1" x14ac:dyDescent="0.25">
      <c r="A58" s="37" t="s">
        <v>40</v>
      </c>
      <c r="B58" s="34" t="s">
        <v>0</v>
      </c>
      <c r="C58" s="40" t="s">
        <v>1</v>
      </c>
      <c r="D58" s="40" t="s">
        <v>2</v>
      </c>
      <c r="E58" s="40" t="s">
        <v>3</v>
      </c>
      <c r="F58" s="40" t="s">
        <v>4</v>
      </c>
      <c r="G58" s="40" t="s">
        <v>5</v>
      </c>
      <c r="H58" s="40" t="s">
        <v>6</v>
      </c>
      <c r="I58" s="40" t="s">
        <v>7</v>
      </c>
      <c r="J58" s="47" t="s">
        <v>8</v>
      </c>
    </row>
    <row r="59" spans="1:10" s="57" customFormat="1" x14ac:dyDescent="0.25">
      <c r="A59" s="8" t="s">
        <v>126</v>
      </c>
      <c r="B59" s="14">
        <v>7680726</v>
      </c>
      <c r="C59" s="16">
        <v>6007107</v>
      </c>
      <c r="D59" s="16">
        <v>4863713</v>
      </c>
      <c r="E59" s="16">
        <v>2711280</v>
      </c>
      <c r="F59" s="16">
        <v>1709210</v>
      </c>
      <c r="G59" s="16">
        <v>516749</v>
      </c>
      <c r="H59" s="16">
        <v>397559</v>
      </c>
      <c r="I59" s="16">
        <v>252839</v>
      </c>
      <c r="J59" s="17">
        <v>24139183</v>
      </c>
    </row>
    <row r="60" spans="1:10" s="57" customFormat="1" x14ac:dyDescent="0.25"/>
    <row r="61" spans="1:10" s="57" customFormat="1" x14ac:dyDescent="0.25">
      <c r="A61" s="25" t="s">
        <v>22</v>
      </c>
      <c r="B61" s="24" t="s">
        <v>44</v>
      </c>
      <c r="C61" s="24"/>
      <c r="D61" s="24"/>
      <c r="E61" s="24"/>
      <c r="F61" s="24"/>
      <c r="G61" s="24"/>
      <c r="H61" s="24"/>
      <c r="I61" s="24"/>
      <c r="J61" s="24"/>
    </row>
    <row r="62" spans="1:10" s="57" customFormat="1" x14ac:dyDescent="0.25">
      <c r="A62" s="27" t="s">
        <v>24</v>
      </c>
      <c r="B62" s="26" t="s">
        <v>25</v>
      </c>
      <c r="C62" s="26"/>
      <c r="D62" s="26"/>
      <c r="E62" s="26"/>
      <c r="F62" s="26"/>
      <c r="G62" s="26"/>
      <c r="H62" s="26"/>
      <c r="I62" s="26"/>
      <c r="J62" s="26"/>
    </row>
    <row r="63" spans="1:10" s="57" customFormat="1" x14ac:dyDescent="0.25">
      <c r="A63" s="29" t="s">
        <v>26</v>
      </c>
      <c r="B63" s="28" t="s">
        <v>42</v>
      </c>
      <c r="C63" s="28"/>
      <c r="D63" s="28"/>
      <c r="E63" s="28"/>
      <c r="F63" s="28"/>
      <c r="G63" s="28"/>
      <c r="H63" s="28"/>
      <c r="I63" s="28"/>
      <c r="J63" s="28"/>
    </row>
    <row r="64" spans="1:10" s="57" customFormat="1" x14ac:dyDescent="0.25">
      <c r="A64" s="31" t="s">
        <v>27</v>
      </c>
      <c r="B64" s="30" t="s">
        <v>28</v>
      </c>
      <c r="C64" s="30"/>
      <c r="D64" s="30"/>
      <c r="E64" s="30"/>
      <c r="F64" s="30"/>
      <c r="G64" s="30"/>
      <c r="H64" s="30"/>
      <c r="I64" s="30"/>
      <c r="J64" s="30"/>
    </row>
    <row r="65" spans="1:10" s="57" customFormat="1" x14ac:dyDescent="0.25">
      <c r="A65" s="33" t="s">
        <v>29</v>
      </c>
      <c r="B65" s="32" t="s">
        <v>43</v>
      </c>
      <c r="C65" s="32"/>
      <c r="D65" s="32"/>
      <c r="E65" s="32"/>
      <c r="F65" s="32"/>
      <c r="G65" s="32"/>
      <c r="H65" s="32"/>
      <c r="I65" s="32"/>
      <c r="J65" s="32"/>
    </row>
    <row r="66" spans="1:10" s="57" customFormat="1" x14ac:dyDescent="0.25">
      <c r="A66" s="37" t="s">
        <v>31</v>
      </c>
      <c r="B66" s="37" t="s">
        <v>39</v>
      </c>
      <c r="C66" s="35"/>
      <c r="D66" s="35"/>
      <c r="E66" s="35"/>
      <c r="F66" s="35"/>
      <c r="G66" s="35"/>
      <c r="H66" s="35"/>
      <c r="I66" s="35"/>
      <c r="J66" s="36"/>
    </row>
    <row r="67" spans="1:10" s="57" customFormat="1" x14ac:dyDescent="0.25">
      <c r="A67" s="37" t="s">
        <v>40</v>
      </c>
      <c r="B67" s="34" t="s">
        <v>0</v>
      </c>
      <c r="C67" s="40" t="s">
        <v>1</v>
      </c>
      <c r="D67" s="40" t="s">
        <v>2</v>
      </c>
      <c r="E67" s="40" t="s">
        <v>3</v>
      </c>
      <c r="F67" s="40" t="s">
        <v>4</v>
      </c>
      <c r="G67" s="40" t="s">
        <v>5</v>
      </c>
      <c r="H67" s="40" t="s">
        <v>6</v>
      </c>
      <c r="I67" s="40" t="s">
        <v>7</v>
      </c>
      <c r="J67" s="47" t="s">
        <v>8</v>
      </c>
    </row>
    <row r="68" spans="1:10" s="57" customFormat="1" x14ac:dyDescent="0.25">
      <c r="A68" s="34" t="s">
        <v>9</v>
      </c>
      <c r="B68" s="41">
        <v>433771465.41662401</v>
      </c>
      <c r="C68" s="42">
        <v>332022117.60265702</v>
      </c>
      <c r="D68" s="42">
        <v>268053206.79946801</v>
      </c>
      <c r="E68" s="42">
        <v>140105658.415075</v>
      </c>
      <c r="F68" s="42">
        <v>98626025.019914895</v>
      </c>
      <c r="G68" s="42">
        <v>30824763.678641401</v>
      </c>
      <c r="H68" s="42">
        <v>22041301.886385601</v>
      </c>
      <c r="I68" s="42">
        <v>13913461.181232899</v>
      </c>
      <c r="J68" s="48">
        <v>1339358000</v>
      </c>
    </row>
    <row r="69" spans="1:10" s="57" customFormat="1" x14ac:dyDescent="0.25">
      <c r="A69" s="38" t="s">
        <v>10</v>
      </c>
      <c r="B69" s="43">
        <v>439598343.13706899</v>
      </c>
      <c r="C69" s="44">
        <v>337960667.89225</v>
      </c>
      <c r="D69" s="44">
        <v>273544874.35962701</v>
      </c>
      <c r="E69" s="44">
        <v>144780907.63841701</v>
      </c>
      <c r="F69" s="44">
        <v>99702232.076373696</v>
      </c>
      <c r="G69" s="44">
        <v>30991789.979244702</v>
      </c>
      <c r="H69" s="44">
        <v>22465936.109452501</v>
      </c>
      <c r="I69" s="44">
        <v>14087248.8075653</v>
      </c>
      <c r="J69" s="49">
        <v>1363132000</v>
      </c>
    </row>
    <row r="70" spans="1:10" s="57" customFormat="1" x14ac:dyDescent="0.25">
      <c r="A70" s="38" t="s">
        <v>11</v>
      </c>
      <c r="B70" s="43">
        <v>445415240.41942</v>
      </c>
      <c r="C70" s="44">
        <v>343921945.40231198</v>
      </c>
      <c r="D70" s="44">
        <v>279041718.36529201</v>
      </c>
      <c r="E70" s="44">
        <v>150119923.75967899</v>
      </c>
      <c r="F70" s="44">
        <v>100636532.80676401</v>
      </c>
      <c r="G70" s="44">
        <v>31027433.6616816</v>
      </c>
      <c r="H70" s="44">
        <v>22881320.8867913</v>
      </c>
      <c r="I70" s="44">
        <v>14487884.6980603</v>
      </c>
      <c r="J70" s="49">
        <v>1387532000</v>
      </c>
    </row>
    <row r="71" spans="1:10" s="57" customFormat="1" x14ac:dyDescent="0.25">
      <c r="A71" s="39" t="s">
        <v>32</v>
      </c>
      <c r="B71" s="45">
        <v>451281360.59418303</v>
      </c>
      <c r="C71" s="46">
        <v>349835992.05536902</v>
      </c>
      <c r="D71" s="46">
        <v>283359738.62704003</v>
      </c>
      <c r="E71" s="46">
        <v>154098741.57183501</v>
      </c>
      <c r="F71" s="46">
        <v>101380323.103607</v>
      </c>
      <c r="G71" s="46">
        <v>31067477.118715599</v>
      </c>
      <c r="H71" s="46">
        <v>23206953.898056399</v>
      </c>
      <c r="I71" s="46">
        <v>14738413.031194501</v>
      </c>
      <c r="J71" s="50">
        <v>1408969000</v>
      </c>
    </row>
    <row r="72" spans="1:10" s="57" customFormat="1" x14ac:dyDescent="0.25"/>
    <row r="73" spans="1:10" s="57" customFormat="1" x14ac:dyDescent="0.25">
      <c r="A73" s="25" t="s">
        <v>22</v>
      </c>
      <c r="B73" s="24" t="s">
        <v>45</v>
      </c>
      <c r="C73" s="24"/>
      <c r="D73" s="24"/>
      <c r="E73" s="24"/>
      <c r="F73" s="24"/>
      <c r="G73" s="24"/>
      <c r="H73" s="24"/>
      <c r="I73" s="24"/>
      <c r="J73" s="24"/>
    </row>
    <row r="74" spans="1:10" s="57" customFormat="1" x14ac:dyDescent="0.25">
      <c r="A74" s="27" t="s">
        <v>24</v>
      </c>
      <c r="B74" s="26" t="s">
        <v>25</v>
      </c>
      <c r="C74" s="26"/>
      <c r="D74" s="26"/>
      <c r="E74" s="26"/>
      <c r="F74" s="26"/>
      <c r="G74" s="26"/>
      <c r="H74" s="26"/>
      <c r="I74" s="26"/>
      <c r="J74" s="26"/>
    </row>
    <row r="75" spans="1:10" s="57" customFormat="1" x14ac:dyDescent="0.25">
      <c r="A75" s="29" t="s">
        <v>26</v>
      </c>
      <c r="B75" s="28" t="s">
        <v>42</v>
      </c>
      <c r="C75" s="28"/>
      <c r="D75" s="28"/>
      <c r="E75" s="28"/>
      <c r="F75" s="28"/>
      <c r="G75" s="28"/>
      <c r="H75" s="28"/>
      <c r="I75" s="28"/>
      <c r="J75" s="28"/>
    </row>
    <row r="76" spans="1:10" s="57" customFormat="1" x14ac:dyDescent="0.25">
      <c r="A76" s="31" t="s">
        <v>27</v>
      </c>
      <c r="B76" s="30" t="s">
        <v>28</v>
      </c>
      <c r="C76" s="30"/>
      <c r="D76" s="30"/>
      <c r="E76" s="30"/>
      <c r="F76" s="30"/>
      <c r="G76" s="30"/>
      <c r="H76" s="30"/>
      <c r="I76" s="30"/>
      <c r="J76" s="30"/>
    </row>
    <row r="77" spans="1:10" s="57" customFormat="1" x14ac:dyDescent="0.25">
      <c r="A77" s="33" t="s">
        <v>29</v>
      </c>
      <c r="B77" s="32" t="s">
        <v>43</v>
      </c>
      <c r="C77" s="32"/>
      <c r="D77" s="32"/>
      <c r="E77" s="32"/>
      <c r="F77" s="32"/>
      <c r="G77" s="32"/>
      <c r="H77" s="32"/>
      <c r="I77" s="32"/>
      <c r="J77" s="32"/>
    </row>
    <row r="78" spans="1:10" s="57" customFormat="1" x14ac:dyDescent="0.25">
      <c r="A78" s="37" t="s">
        <v>31</v>
      </c>
      <c r="B78" s="37" t="s">
        <v>39</v>
      </c>
      <c r="C78" s="35"/>
      <c r="D78" s="35"/>
      <c r="E78" s="35"/>
      <c r="F78" s="35"/>
      <c r="G78" s="35"/>
      <c r="H78" s="35"/>
      <c r="I78" s="35"/>
      <c r="J78" s="36"/>
    </row>
    <row r="79" spans="1:10" s="57" customFormat="1" x14ac:dyDescent="0.25">
      <c r="A79" s="37" t="s">
        <v>40</v>
      </c>
      <c r="B79" s="34" t="s">
        <v>0</v>
      </c>
      <c r="C79" s="40" t="s">
        <v>1</v>
      </c>
      <c r="D79" s="40" t="s">
        <v>2</v>
      </c>
      <c r="E79" s="40" t="s">
        <v>3</v>
      </c>
      <c r="F79" s="40" t="s">
        <v>4</v>
      </c>
      <c r="G79" s="40" t="s">
        <v>5</v>
      </c>
      <c r="H79" s="40" t="s">
        <v>6</v>
      </c>
      <c r="I79" s="40" t="s">
        <v>7</v>
      </c>
      <c r="J79" s="47" t="s">
        <v>8</v>
      </c>
    </row>
    <row r="80" spans="1:10" s="57" customFormat="1" x14ac:dyDescent="0.25">
      <c r="A80" s="34" t="s">
        <v>9</v>
      </c>
      <c r="B80" s="41">
        <v>139037000</v>
      </c>
      <c r="C80" s="42">
        <v>0</v>
      </c>
      <c r="D80" s="42">
        <v>85881000</v>
      </c>
      <c r="E80" s="42">
        <v>43692000</v>
      </c>
      <c r="F80" s="42">
        <v>32481000</v>
      </c>
      <c r="G80" s="42">
        <v>6339000</v>
      </c>
      <c r="H80" s="42">
        <v>7331000</v>
      </c>
      <c r="I80" s="42">
        <v>4663000</v>
      </c>
      <c r="J80" s="48">
        <v>319424000</v>
      </c>
    </row>
    <row r="81" spans="1:10" s="57" customFormat="1" x14ac:dyDescent="0.25">
      <c r="A81" s="38" t="s">
        <v>10</v>
      </c>
      <c r="B81" s="43">
        <v>161154000</v>
      </c>
      <c r="C81" s="44">
        <v>0</v>
      </c>
      <c r="D81" s="44">
        <v>98688000</v>
      </c>
      <c r="E81" s="44">
        <v>50256000</v>
      </c>
      <c r="F81" s="44">
        <v>36968000</v>
      </c>
      <c r="G81" s="44">
        <v>14938000</v>
      </c>
      <c r="H81" s="44">
        <v>8528000</v>
      </c>
      <c r="I81" s="44">
        <v>5331000</v>
      </c>
      <c r="J81" s="49">
        <v>375863000</v>
      </c>
    </row>
    <row r="82" spans="1:10" s="57" customFormat="1" x14ac:dyDescent="0.25">
      <c r="A82" s="38" t="s">
        <v>11</v>
      </c>
      <c r="B82" s="43">
        <v>0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9">
        <v>0</v>
      </c>
    </row>
    <row r="83" spans="1:10" s="57" customFormat="1" x14ac:dyDescent="0.25">
      <c r="A83" s="39" t="s">
        <v>32</v>
      </c>
      <c r="B83" s="45">
        <v>0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50">
        <v>0</v>
      </c>
    </row>
    <row r="84" spans="1:10" s="57" customFormat="1" x14ac:dyDescent="0.25"/>
    <row r="85" spans="1:10" s="57" customFormat="1" x14ac:dyDescent="0.25">
      <c r="A85" s="25" t="s">
        <v>22</v>
      </c>
      <c r="B85" s="24" t="s">
        <v>46</v>
      </c>
      <c r="C85" s="24"/>
      <c r="D85" s="24"/>
      <c r="E85" s="24"/>
      <c r="F85" s="24"/>
      <c r="G85" s="24"/>
      <c r="H85" s="24"/>
      <c r="I85" s="24"/>
      <c r="J85" s="24"/>
    </row>
    <row r="86" spans="1:10" s="57" customFormat="1" x14ac:dyDescent="0.25">
      <c r="A86" s="27" t="s">
        <v>24</v>
      </c>
      <c r="B86" s="26" t="s">
        <v>25</v>
      </c>
      <c r="C86" s="26"/>
      <c r="D86" s="26"/>
      <c r="E86" s="26"/>
      <c r="F86" s="26"/>
      <c r="G86" s="26"/>
      <c r="H86" s="26"/>
      <c r="I86" s="26"/>
      <c r="J86" s="26"/>
    </row>
    <row r="87" spans="1:10" s="57" customFormat="1" x14ac:dyDescent="0.25">
      <c r="A87" s="29" t="s">
        <v>26</v>
      </c>
      <c r="B87" s="28" t="s">
        <v>42</v>
      </c>
      <c r="C87" s="28"/>
      <c r="D87" s="28"/>
      <c r="E87" s="28"/>
      <c r="F87" s="28"/>
      <c r="G87" s="28"/>
      <c r="H87" s="28"/>
      <c r="I87" s="28"/>
      <c r="J87" s="28"/>
    </row>
    <row r="88" spans="1:10" s="57" customFormat="1" x14ac:dyDescent="0.25">
      <c r="A88" s="31" t="s">
        <v>27</v>
      </c>
      <c r="B88" s="30" t="s">
        <v>28</v>
      </c>
      <c r="C88" s="30"/>
      <c r="D88" s="30"/>
      <c r="E88" s="30"/>
      <c r="F88" s="30"/>
      <c r="G88" s="30"/>
      <c r="H88" s="30"/>
      <c r="I88" s="30"/>
      <c r="J88" s="30"/>
    </row>
    <row r="89" spans="1:10" s="57" customFormat="1" x14ac:dyDescent="0.25">
      <c r="A89" s="33" t="s">
        <v>29</v>
      </c>
      <c r="B89" s="32" t="s">
        <v>43</v>
      </c>
      <c r="C89" s="32"/>
      <c r="D89" s="32"/>
      <c r="E89" s="32"/>
      <c r="F89" s="32"/>
      <c r="G89" s="32"/>
      <c r="H89" s="32"/>
      <c r="I89" s="32"/>
      <c r="J89" s="32"/>
    </row>
    <row r="90" spans="1:10" s="57" customFormat="1" x14ac:dyDescent="0.25">
      <c r="A90" s="37" t="s">
        <v>31</v>
      </c>
      <c r="B90" s="37" t="s">
        <v>39</v>
      </c>
      <c r="C90" s="35"/>
      <c r="D90" s="35"/>
      <c r="E90" s="35"/>
      <c r="F90" s="35"/>
      <c r="G90" s="35"/>
      <c r="H90" s="35"/>
      <c r="I90" s="35"/>
      <c r="J90" s="36"/>
    </row>
    <row r="91" spans="1:10" s="57" customFormat="1" x14ac:dyDescent="0.25">
      <c r="A91" s="37" t="s">
        <v>40</v>
      </c>
      <c r="B91" s="34" t="s">
        <v>0</v>
      </c>
      <c r="C91" s="40" t="s">
        <v>1</v>
      </c>
      <c r="D91" s="40" t="s">
        <v>2</v>
      </c>
      <c r="E91" s="40" t="s">
        <v>3</v>
      </c>
      <c r="F91" s="40" t="s">
        <v>4</v>
      </c>
      <c r="G91" s="40" t="s">
        <v>5</v>
      </c>
      <c r="H91" s="40" t="s">
        <v>6</v>
      </c>
      <c r="I91" s="40" t="s">
        <v>7</v>
      </c>
      <c r="J91" s="47" t="s">
        <v>8</v>
      </c>
    </row>
    <row r="92" spans="1:10" s="57" customFormat="1" x14ac:dyDescent="0.25">
      <c r="A92" s="34" t="s">
        <v>9</v>
      </c>
      <c r="B92" s="41">
        <v>4317000</v>
      </c>
      <c r="C92" s="42">
        <v>900000</v>
      </c>
      <c r="D92" s="42">
        <v>3038000</v>
      </c>
      <c r="E92" s="42">
        <v>3480000</v>
      </c>
      <c r="F92" s="42">
        <v>3493000</v>
      </c>
      <c r="G92" s="42">
        <v>4360000</v>
      </c>
      <c r="H92" s="42">
        <v>275000</v>
      </c>
      <c r="I92" s="42">
        <v>20000</v>
      </c>
      <c r="J92" s="48">
        <v>19883000</v>
      </c>
    </row>
    <row r="93" spans="1:10" s="57" customFormat="1" x14ac:dyDescent="0.25">
      <c r="A93" s="38" t="s">
        <v>10</v>
      </c>
      <c r="B93" s="43">
        <v>0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9">
        <v>0</v>
      </c>
    </row>
    <row r="94" spans="1:10" s="57" customFormat="1" x14ac:dyDescent="0.25">
      <c r="A94" s="38" t="s">
        <v>11</v>
      </c>
      <c r="B94" s="43">
        <v>0</v>
      </c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9">
        <v>0</v>
      </c>
    </row>
    <row r="95" spans="1:10" s="57" customFormat="1" x14ac:dyDescent="0.25">
      <c r="A95" s="39" t="s">
        <v>32</v>
      </c>
      <c r="B95" s="45">
        <v>0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50">
        <v>0</v>
      </c>
    </row>
    <row r="96" spans="1:10" s="57" customFormat="1" x14ac:dyDescent="0.25"/>
    <row r="97" spans="1:10" s="57" customFormat="1" x14ac:dyDescent="0.25">
      <c r="A97" s="25" t="s">
        <v>22</v>
      </c>
      <c r="B97" s="24" t="s">
        <v>47</v>
      </c>
      <c r="C97" s="24"/>
      <c r="D97" s="24"/>
      <c r="E97" s="24"/>
      <c r="F97" s="24"/>
      <c r="G97" s="24"/>
      <c r="H97" s="24"/>
      <c r="I97" s="24"/>
      <c r="J97" s="24"/>
    </row>
    <row r="98" spans="1:10" s="57" customFormat="1" x14ac:dyDescent="0.25">
      <c r="A98" s="27" t="s">
        <v>24</v>
      </c>
      <c r="B98" s="26" t="s">
        <v>25</v>
      </c>
      <c r="C98" s="26"/>
      <c r="D98" s="26"/>
      <c r="E98" s="26"/>
      <c r="F98" s="26"/>
      <c r="G98" s="26"/>
      <c r="H98" s="26"/>
      <c r="I98" s="26"/>
      <c r="J98" s="26"/>
    </row>
    <row r="99" spans="1:10" s="57" customFormat="1" x14ac:dyDescent="0.25">
      <c r="A99" s="29" t="s">
        <v>26</v>
      </c>
      <c r="B99" s="28" t="s">
        <v>42</v>
      </c>
      <c r="C99" s="28"/>
      <c r="D99" s="28"/>
      <c r="E99" s="28"/>
      <c r="F99" s="28"/>
      <c r="G99" s="28"/>
      <c r="H99" s="28"/>
      <c r="I99" s="28"/>
      <c r="J99" s="28"/>
    </row>
    <row r="100" spans="1:10" s="57" customFormat="1" x14ac:dyDescent="0.25">
      <c r="A100" s="31" t="s">
        <v>27</v>
      </c>
      <c r="B100" s="30" t="s">
        <v>28</v>
      </c>
      <c r="C100" s="30"/>
      <c r="D100" s="30"/>
      <c r="E100" s="30"/>
      <c r="F100" s="30"/>
      <c r="G100" s="30"/>
      <c r="H100" s="30"/>
      <c r="I100" s="30"/>
      <c r="J100" s="30"/>
    </row>
    <row r="101" spans="1:10" s="57" customFormat="1" x14ac:dyDescent="0.25">
      <c r="A101" s="33" t="s">
        <v>29</v>
      </c>
      <c r="B101" s="32" t="s">
        <v>43</v>
      </c>
      <c r="C101" s="32"/>
      <c r="D101" s="32"/>
      <c r="E101" s="32"/>
      <c r="F101" s="32"/>
      <c r="G101" s="32"/>
      <c r="H101" s="32"/>
      <c r="I101" s="32"/>
      <c r="J101" s="32"/>
    </row>
    <row r="102" spans="1:10" s="57" customFormat="1" x14ac:dyDescent="0.25">
      <c r="A102" s="37" t="s">
        <v>31</v>
      </c>
      <c r="B102" s="37" t="s">
        <v>39</v>
      </c>
      <c r="C102" s="35"/>
      <c r="D102" s="35"/>
      <c r="E102" s="35"/>
      <c r="F102" s="35"/>
      <c r="G102" s="35"/>
      <c r="H102" s="35"/>
      <c r="I102" s="35"/>
      <c r="J102" s="36"/>
    </row>
    <row r="103" spans="1:10" s="57" customFormat="1" x14ac:dyDescent="0.25">
      <c r="A103" s="37" t="s">
        <v>40</v>
      </c>
      <c r="B103" s="34" t="s">
        <v>0</v>
      </c>
      <c r="C103" s="40" t="s">
        <v>1</v>
      </c>
      <c r="D103" s="40" t="s">
        <v>2</v>
      </c>
      <c r="E103" s="40" t="s">
        <v>3</v>
      </c>
      <c r="F103" s="40" t="s">
        <v>4</v>
      </c>
      <c r="G103" s="40" t="s">
        <v>5</v>
      </c>
      <c r="H103" s="40" t="s">
        <v>6</v>
      </c>
      <c r="I103" s="40" t="s">
        <v>7</v>
      </c>
      <c r="J103" s="47" t="s">
        <v>8</v>
      </c>
    </row>
    <row r="104" spans="1:10" s="57" customFormat="1" x14ac:dyDescent="0.25">
      <c r="A104" s="34" t="s">
        <v>9</v>
      </c>
      <c r="B104" s="41">
        <v>20122000</v>
      </c>
      <c r="C104" s="42">
        <v>14781000</v>
      </c>
      <c r="D104" s="42">
        <v>13586000</v>
      </c>
      <c r="E104" s="42">
        <v>6311000</v>
      </c>
      <c r="F104" s="42">
        <v>4682000</v>
      </c>
      <c r="G104" s="42">
        <v>1697000</v>
      </c>
      <c r="H104" s="42">
        <v>1095000</v>
      </c>
      <c r="I104" s="42">
        <v>672000</v>
      </c>
      <c r="J104" s="48">
        <v>62946000</v>
      </c>
    </row>
    <row r="105" spans="1:10" s="57" customFormat="1" x14ac:dyDescent="0.25">
      <c r="A105" s="38" t="s">
        <v>10</v>
      </c>
      <c r="B105" s="43">
        <v>40245000</v>
      </c>
      <c r="C105" s="44">
        <v>29562000</v>
      </c>
      <c r="D105" s="44">
        <v>27171000</v>
      </c>
      <c r="E105" s="44">
        <v>12731000</v>
      </c>
      <c r="F105" s="44">
        <v>9364000</v>
      </c>
      <c r="G105" s="44">
        <v>3394000</v>
      </c>
      <c r="H105" s="44">
        <v>2189000</v>
      </c>
      <c r="I105" s="44">
        <v>1344000</v>
      </c>
      <c r="J105" s="49">
        <v>126000000</v>
      </c>
    </row>
    <row r="106" spans="1:10" s="57" customFormat="1" x14ac:dyDescent="0.25">
      <c r="A106" s="38" t="s">
        <v>11</v>
      </c>
      <c r="B106" s="43">
        <v>40246000</v>
      </c>
      <c r="C106" s="44">
        <v>29562000</v>
      </c>
      <c r="D106" s="44">
        <v>27171000</v>
      </c>
      <c r="E106" s="44">
        <v>12731000</v>
      </c>
      <c r="F106" s="44">
        <v>9364000</v>
      </c>
      <c r="G106" s="44">
        <v>3394000</v>
      </c>
      <c r="H106" s="44">
        <v>2189000</v>
      </c>
      <c r="I106" s="44">
        <v>1344000</v>
      </c>
      <c r="J106" s="49">
        <v>126001000</v>
      </c>
    </row>
    <row r="107" spans="1:10" s="57" customFormat="1" x14ac:dyDescent="0.25">
      <c r="A107" s="39" t="s">
        <v>32</v>
      </c>
      <c r="B107" s="45">
        <v>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50">
        <v>0</v>
      </c>
    </row>
    <row r="108" spans="1:10" s="57" customFormat="1" x14ac:dyDescent="0.25"/>
    <row r="109" spans="1:10" s="57" customFormat="1" x14ac:dyDescent="0.25">
      <c r="A109" s="25" t="s">
        <v>22</v>
      </c>
      <c r="B109" s="24" t="s">
        <v>48</v>
      </c>
      <c r="C109" s="24"/>
      <c r="D109" s="24"/>
      <c r="E109" s="24"/>
      <c r="F109" s="24"/>
      <c r="G109" s="24"/>
      <c r="H109" s="24"/>
      <c r="I109" s="24"/>
      <c r="J109" s="24"/>
    </row>
    <row r="110" spans="1:10" s="57" customFormat="1" x14ac:dyDescent="0.25">
      <c r="A110" s="27" t="s">
        <v>24</v>
      </c>
      <c r="B110" s="26" t="s">
        <v>25</v>
      </c>
      <c r="C110" s="26"/>
      <c r="D110" s="26"/>
      <c r="E110" s="26"/>
      <c r="F110" s="26"/>
      <c r="G110" s="26"/>
      <c r="H110" s="26"/>
      <c r="I110" s="26"/>
      <c r="J110" s="26"/>
    </row>
    <row r="111" spans="1:10" s="57" customFormat="1" x14ac:dyDescent="0.25">
      <c r="A111" s="29" t="s">
        <v>26</v>
      </c>
      <c r="B111" s="28" t="s">
        <v>42</v>
      </c>
      <c r="C111" s="28"/>
      <c r="D111" s="28"/>
      <c r="E111" s="28"/>
      <c r="F111" s="28"/>
      <c r="G111" s="28"/>
      <c r="H111" s="28"/>
      <c r="I111" s="28"/>
      <c r="J111" s="28"/>
    </row>
    <row r="112" spans="1:10" s="57" customFormat="1" x14ac:dyDescent="0.25">
      <c r="A112" s="31" t="s">
        <v>27</v>
      </c>
      <c r="B112" s="30" t="s">
        <v>28</v>
      </c>
      <c r="C112" s="30"/>
      <c r="D112" s="30"/>
      <c r="E112" s="30"/>
      <c r="F112" s="30"/>
      <c r="G112" s="30"/>
      <c r="H112" s="30"/>
      <c r="I112" s="30"/>
      <c r="J112" s="30"/>
    </row>
    <row r="113" spans="1:10" s="57" customFormat="1" x14ac:dyDescent="0.25">
      <c r="A113" s="33" t="s">
        <v>29</v>
      </c>
      <c r="B113" s="32" t="s">
        <v>43</v>
      </c>
      <c r="C113" s="32"/>
      <c r="D113" s="32"/>
      <c r="E113" s="32"/>
      <c r="F113" s="32"/>
      <c r="G113" s="32"/>
      <c r="H113" s="32"/>
      <c r="I113" s="32"/>
      <c r="J113" s="32"/>
    </row>
    <row r="114" spans="1:10" s="57" customFormat="1" x14ac:dyDescent="0.25">
      <c r="A114" s="37" t="s">
        <v>31</v>
      </c>
      <c r="B114" s="37" t="s">
        <v>39</v>
      </c>
      <c r="C114" s="35"/>
      <c r="D114" s="35"/>
      <c r="E114" s="35"/>
      <c r="F114" s="35"/>
      <c r="G114" s="35"/>
      <c r="H114" s="35"/>
      <c r="I114" s="35"/>
      <c r="J114" s="36"/>
    </row>
    <row r="115" spans="1:10" s="57" customFormat="1" x14ac:dyDescent="0.25">
      <c r="A115" s="37" t="s">
        <v>40</v>
      </c>
      <c r="B115" s="34" t="s">
        <v>0</v>
      </c>
      <c r="C115" s="40" t="s">
        <v>1</v>
      </c>
      <c r="D115" s="40" t="s">
        <v>2</v>
      </c>
      <c r="E115" s="40" t="s">
        <v>3</v>
      </c>
      <c r="F115" s="40" t="s">
        <v>4</v>
      </c>
      <c r="G115" s="40" t="s">
        <v>5</v>
      </c>
      <c r="H115" s="40" t="s">
        <v>6</v>
      </c>
      <c r="I115" s="40" t="s">
        <v>7</v>
      </c>
      <c r="J115" s="47" t="s">
        <v>8</v>
      </c>
    </row>
    <row r="116" spans="1:10" s="57" customFormat="1" x14ac:dyDescent="0.25">
      <c r="A116" s="34" t="s">
        <v>9</v>
      </c>
      <c r="B116" s="41">
        <v>1173616000</v>
      </c>
      <c r="C116" s="42">
        <v>842459000</v>
      </c>
      <c r="D116" s="42">
        <v>683554000</v>
      </c>
      <c r="E116" s="42">
        <v>437369000</v>
      </c>
      <c r="F116" s="42">
        <v>341141000</v>
      </c>
      <c r="G116" s="42">
        <v>113105000</v>
      </c>
      <c r="H116" s="42">
        <v>58421000</v>
      </c>
      <c r="I116" s="42">
        <v>64574000</v>
      </c>
      <c r="J116" s="48">
        <v>3714239000</v>
      </c>
    </row>
    <row r="117" spans="1:10" s="57" customFormat="1" x14ac:dyDescent="0.25">
      <c r="A117" s="38" t="s">
        <v>10</v>
      </c>
      <c r="B117" s="43">
        <v>106346000</v>
      </c>
      <c r="C117" s="44">
        <v>92927000</v>
      </c>
      <c r="D117" s="44">
        <v>63816000</v>
      </c>
      <c r="E117" s="44">
        <v>40398000</v>
      </c>
      <c r="F117" s="44">
        <v>2560000</v>
      </c>
      <c r="G117" s="44">
        <v>0</v>
      </c>
      <c r="H117" s="44">
        <v>0</v>
      </c>
      <c r="I117" s="44">
        <v>6170000</v>
      </c>
      <c r="J117" s="49">
        <v>312217000</v>
      </c>
    </row>
    <row r="118" spans="1:10" s="57" customFormat="1" x14ac:dyDescent="0.25">
      <c r="A118" s="38" t="s">
        <v>11</v>
      </c>
      <c r="B118" s="43">
        <v>0</v>
      </c>
      <c r="C118" s="44">
        <v>0</v>
      </c>
      <c r="D118" s="44">
        <v>0</v>
      </c>
      <c r="E118" s="44">
        <v>0</v>
      </c>
      <c r="F118" s="44">
        <v>0</v>
      </c>
      <c r="G118" s="44">
        <v>0</v>
      </c>
      <c r="H118" s="44">
        <v>0</v>
      </c>
      <c r="I118" s="44">
        <v>0</v>
      </c>
      <c r="J118" s="49">
        <v>0</v>
      </c>
    </row>
    <row r="119" spans="1:10" s="57" customFormat="1" x14ac:dyDescent="0.25">
      <c r="A119" s="39" t="s">
        <v>32</v>
      </c>
      <c r="B119" s="45">
        <v>0</v>
      </c>
      <c r="C119" s="46">
        <v>0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50">
        <v>0</v>
      </c>
    </row>
    <row r="120" spans="1:10" s="57" customFormat="1" x14ac:dyDescent="0.25"/>
    <row r="121" spans="1:10" s="57" customFormat="1" x14ac:dyDescent="0.25">
      <c r="A121" s="25" t="s">
        <v>22</v>
      </c>
      <c r="B121" s="24" t="s">
        <v>49</v>
      </c>
      <c r="C121" s="24"/>
      <c r="D121" s="24"/>
      <c r="E121" s="24"/>
      <c r="F121" s="24"/>
      <c r="G121" s="24"/>
      <c r="H121" s="24"/>
      <c r="I121" s="24"/>
      <c r="J121" s="24"/>
    </row>
    <row r="122" spans="1:10" s="57" customFormat="1" x14ac:dyDescent="0.25">
      <c r="A122" s="27" t="s">
        <v>24</v>
      </c>
      <c r="B122" s="26" t="s">
        <v>25</v>
      </c>
      <c r="C122" s="26"/>
      <c r="D122" s="26"/>
      <c r="E122" s="26"/>
      <c r="F122" s="26"/>
      <c r="G122" s="26"/>
      <c r="H122" s="26"/>
      <c r="I122" s="26"/>
      <c r="J122" s="26"/>
    </row>
    <row r="123" spans="1:10" s="57" customFormat="1" x14ac:dyDescent="0.25">
      <c r="A123" s="29" t="s">
        <v>26</v>
      </c>
      <c r="B123" s="28" t="s">
        <v>42</v>
      </c>
      <c r="C123" s="28"/>
      <c r="D123" s="28"/>
      <c r="E123" s="28"/>
      <c r="F123" s="28"/>
      <c r="G123" s="28"/>
      <c r="H123" s="28"/>
      <c r="I123" s="28"/>
      <c r="J123" s="28"/>
    </row>
    <row r="124" spans="1:10" s="57" customFormat="1" x14ac:dyDescent="0.25">
      <c r="A124" s="31" t="s">
        <v>27</v>
      </c>
      <c r="B124" s="30" t="s">
        <v>28</v>
      </c>
      <c r="C124" s="30"/>
      <c r="D124" s="30"/>
      <c r="E124" s="30"/>
      <c r="F124" s="30"/>
      <c r="G124" s="30"/>
      <c r="H124" s="30"/>
      <c r="I124" s="30"/>
      <c r="J124" s="30"/>
    </row>
    <row r="125" spans="1:10" s="57" customFormat="1" x14ac:dyDescent="0.25">
      <c r="A125" s="33" t="s">
        <v>29</v>
      </c>
      <c r="B125" s="32" t="s">
        <v>43</v>
      </c>
      <c r="C125" s="32"/>
      <c r="D125" s="32"/>
      <c r="E125" s="32"/>
      <c r="F125" s="32"/>
      <c r="G125" s="32"/>
      <c r="H125" s="32"/>
      <c r="I125" s="32"/>
      <c r="J125" s="32"/>
    </row>
    <row r="126" spans="1:10" s="57" customFormat="1" x14ac:dyDescent="0.25">
      <c r="A126" s="37" t="s">
        <v>31</v>
      </c>
      <c r="B126" s="37" t="s">
        <v>39</v>
      </c>
      <c r="C126" s="35"/>
      <c r="D126" s="35"/>
      <c r="E126" s="35"/>
      <c r="F126" s="35"/>
      <c r="G126" s="35"/>
      <c r="H126" s="35"/>
      <c r="I126" s="35"/>
      <c r="J126" s="36"/>
    </row>
    <row r="127" spans="1:10" s="57" customFormat="1" x14ac:dyDescent="0.25">
      <c r="A127" s="37" t="s">
        <v>40</v>
      </c>
      <c r="B127" s="34" t="s">
        <v>0</v>
      </c>
      <c r="C127" s="40" t="s">
        <v>1</v>
      </c>
      <c r="D127" s="40" t="s">
        <v>2</v>
      </c>
      <c r="E127" s="40" t="s">
        <v>3</v>
      </c>
      <c r="F127" s="40" t="s">
        <v>4</v>
      </c>
      <c r="G127" s="40" t="s">
        <v>5</v>
      </c>
      <c r="H127" s="40" t="s">
        <v>6</v>
      </c>
      <c r="I127" s="40" t="s">
        <v>7</v>
      </c>
      <c r="J127" s="47" t="s">
        <v>8</v>
      </c>
    </row>
    <row r="128" spans="1:10" s="57" customFormat="1" x14ac:dyDescent="0.25">
      <c r="A128" s="34" t="s">
        <v>9</v>
      </c>
      <c r="B128" s="41">
        <v>10886000</v>
      </c>
      <c r="C128" s="42">
        <v>8646000</v>
      </c>
      <c r="D128" s="42">
        <v>6710000</v>
      </c>
      <c r="E128" s="42">
        <v>3444000</v>
      </c>
      <c r="F128" s="42">
        <v>2485000</v>
      </c>
      <c r="G128" s="42">
        <v>807000</v>
      </c>
      <c r="H128" s="42">
        <v>608000</v>
      </c>
      <c r="I128" s="42">
        <v>415000</v>
      </c>
      <c r="J128" s="48">
        <v>34001000</v>
      </c>
    </row>
    <row r="129" spans="1:10" s="57" customFormat="1" x14ac:dyDescent="0.25">
      <c r="A129" s="38" t="s">
        <v>10</v>
      </c>
      <c r="B129" s="43">
        <v>19329563</v>
      </c>
      <c r="C129" s="44">
        <v>15380214</v>
      </c>
      <c r="D129" s="44">
        <v>12014613</v>
      </c>
      <c r="E129" s="44">
        <v>6179899</v>
      </c>
      <c r="F129" s="44">
        <v>4414404</v>
      </c>
      <c r="G129" s="44">
        <v>1440183</v>
      </c>
      <c r="H129" s="44">
        <v>1081657</v>
      </c>
      <c r="I129" s="44">
        <v>758827</v>
      </c>
      <c r="J129" s="49">
        <v>60599360</v>
      </c>
    </row>
    <row r="130" spans="1:10" s="57" customFormat="1" x14ac:dyDescent="0.25">
      <c r="A130" s="38" t="s">
        <v>11</v>
      </c>
      <c r="B130" s="43">
        <v>5696000</v>
      </c>
      <c r="C130" s="44">
        <v>4550000</v>
      </c>
      <c r="D130" s="44">
        <v>3603000</v>
      </c>
      <c r="E130" s="44">
        <v>1862000</v>
      </c>
      <c r="F130" s="44">
        <v>1303000</v>
      </c>
      <c r="G130" s="44">
        <v>429000</v>
      </c>
      <c r="H130" s="44">
        <v>320000</v>
      </c>
      <c r="I130" s="44">
        <v>237000</v>
      </c>
      <c r="J130" s="49">
        <v>18000000</v>
      </c>
    </row>
    <row r="131" spans="1:10" s="57" customFormat="1" x14ac:dyDescent="0.25">
      <c r="A131" s="39" t="s">
        <v>32</v>
      </c>
      <c r="B131" s="45">
        <v>0</v>
      </c>
      <c r="C131" s="46">
        <v>0</v>
      </c>
      <c r="D131" s="46">
        <v>0</v>
      </c>
      <c r="E131" s="46">
        <v>0</v>
      </c>
      <c r="F131" s="46">
        <v>0</v>
      </c>
      <c r="G131" s="46">
        <v>0</v>
      </c>
      <c r="H131" s="46">
        <v>0</v>
      </c>
      <c r="I131" s="46">
        <v>0</v>
      </c>
      <c r="J131" s="50">
        <v>0</v>
      </c>
    </row>
    <row r="132" spans="1:10" s="57" customFormat="1" x14ac:dyDescent="0.25"/>
    <row r="133" spans="1:10" s="57" customFormat="1" x14ac:dyDescent="0.25">
      <c r="A133" s="25" t="s">
        <v>22</v>
      </c>
      <c r="B133" s="24" t="s">
        <v>50</v>
      </c>
      <c r="C133" s="24"/>
      <c r="D133" s="24"/>
      <c r="E133" s="24"/>
      <c r="F133" s="24"/>
      <c r="G133" s="24"/>
      <c r="H133" s="24"/>
      <c r="I133" s="24"/>
      <c r="J133" s="24"/>
    </row>
    <row r="134" spans="1:10" s="57" customFormat="1" x14ac:dyDescent="0.25">
      <c r="A134" s="27" t="s">
        <v>24</v>
      </c>
      <c r="B134" s="26" t="s">
        <v>25</v>
      </c>
      <c r="C134" s="26"/>
      <c r="D134" s="26"/>
      <c r="E134" s="26"/>
      <c r="F134" s="26"/>
      <c r="G134" s="26"/>
      <c r="H134" s="26"/>
      <c r="I134" s="26"/>
      <c r="J134" s="26"/>
    </row>
    <row r="135" spans="1:10" s="57" customFormat="1" x14ac:dyDescent="0.25">
      <c r="A135" s="29" t="s">
        <v>26</v>
      </c>
      <c r="B135" s="28" t="s">
        <v>42</v>
      </c>
      <c r="C135" s="28"/>
      <c r="D135" s="28"/>
      <c r="E135" s="28"/>
      <c r="F135" s="28"/>
      <c r="G135" s="28"/>
      <c r="H135" s="28"/>
      <c r="I135" s="28"/>
      <c r="J135" s="28"/>
    </row>
    <row r="136" spans="1:10" s="57" customFormat="1" x14ac:dyDescent="0.25">
      <c r="A136" s="31" t="s">
        <v>27</v>
      </c>
      <c r="B136" s="30" t="s">
        <v>28</v>
      </c>
      <c r="C136" s="30"/>
      <c r="D136" s="30"/>
      <c r="E136" s="30"/>
      <c r="F136" s="30"/>
      <c r="G136" s="30"/>
      <c r="H136" s="30"/>
      <c r="I136" s="30"/>
      <c r="J136" s="30"/>
    </row>
    <row r="137" spans="1:10" s="57" customFormat="1" x14ac:dyDescent="0.25">
      <c r="A137" s="33" t="s">
        <v>29</v>
      </c>
      <c r="B137" s="32" t="s">
        <v>43</v>
      </c>
      <c r="C137" s="32"/>
      <c r="D137" s="32"/>
      <c r="E137" s="32"/>
      <c r="F137" s="32"/>
      <c r="G137" s="32"/>
      <c r="H137" s="32"/>
      <c r="I137" s="32"/>
      <c r="J137" s="32"/>
    </row>
    <row r="138" spans="1:10" s="57" customFormat="1" x14ac:dyDescent="0.25">
      <c r="A138" s="37" t="s">
        <v>31</v>
      </c>
      <c r="B138" s="37" t="s">
        <v>39</v>
      </c>
      <c r="C138" s="35"/>
      <c r="D138" s="35"/>
      <c r="E138" s="35"/>
      <c r="F138" s="35"/>
      <c r="G138" s="35"/>
      <c r="H138" s="35"/>
      <c r="I138" s="35"/>
      <c r="J138" s="36"/>
    </row>
    <row r="139" spans="1:10" s="57" customFormat="1" x14ac:dyDescent="0.25">
      <c r="A139" s="37" t="s">
        <v>40</v>
      </c>
      <c r="B139" s="34" t="s">
        <v>0</v>
      </c>
      <c r="C139" s="40" t="s">
        <v>1</v>
      </c>
      <c r="D139" s="40" t="s">
        <v>2</v>
      </c>
      <c r="E139" s="40" t="s">
        <v>3</v>
      </c>
      <c r="F139" s="40" t="s">
        <v>4</v>
      </c>
      <c r="G139" s="40" t="s">
        <v>5</v>
      </c>
      <c r="H139" s="40" t="s">
        <v>6</v>
      </c>
      <c r="I139" s="40" t="s">
        <v>7</v>
      </c>
      <c r="J139" s="47" t="s">
        <v>8</v>
      </c>
    </row>
    <row r="140" spans="1:10" s="57" customFormat="1" x14ac:dyDescent="0.25">
      <c r="A140" s="34" t="s">
        <v>9</v>
      </c>
      <c r="B140" s="41">
        <v>16071000</v>
      </c>
      <c r="C140" s="42">
        <v>6076000</v>
      </c>
      <c r="D140" s="42">
        <v>0</v>
      </c>
      <c r="E140" s="42">
        <v>4270000</v>
      </c>
      <c r="F140" s="42">
        <v>0</v>
      </c>
      <c r="G140" s="42">
        <v>0</v>
      </c>
      <c r="H140" s="42">
        <v>4272000</v>
      </c>
      <c r="I140" s="42">
        <v>11163000</v>
      </c>
      <c r="J140" s="48">
        <v>41852000</v>
      </c>
    </row>
    <row r="141" spans="1:10" s="57" customFormat="1" x14ac:dyDescent="0.25">
      <c r="A141" s="38" t="s">
        <v>10</v>
      </c>
      <c r="B141" s="43">
        <v>13747000</v>
      </c>
      <c r="C141" s="44">
        <v>2869000</v>
      </c>
      <c r="D141" s="44">
        <v>42651000</v>
      </c>
      <c r="E141" s="44">
        <v>9851000</v>
      </c>
      <c r="F141" s="44">
        <v>2312000</v>
      </c>
      <c r="G141" s="44">
        <v>2085000</v>
      </c>
      <c r="H141" s="44">
        <v>1115000</v>
      </c>
      <c r="I141" s="44">
        <v>8969000</v>
      </c>
      <c r="J141" s="49">
        <v>83599000</v>
      </c>
    </row>
    <row r="142" spans="1:10" s="57" customFormat="1" x14ac:dyDescent="0.25">
      <c r="A142" s="38" t="s">
        <v>11</v>
      </c>
      <c r="B142" s="43">
        <v>14106000</v>
      </c>
      <c r="C142" s="44">
        <v>2959000</v>
      </c>
      <c r="D142" s="44">
        <v>15388000</v>
      </c>
      <c r="E142" s="44">
        <v>5807000</v>
      </c>
      <c r="F142" s="44">
        <v>11328000</v>
      </c>
      <c r="G142" s="44">
        <v>1482000</v>
      </c>
      <c r="H142" s="44">
        <v>1110000</v>
      </c>
      <c r="I142" s="44">
        <v>3409000</v>
      </c>
      <c r="J142" s="49">
        <v>55589000</v>
      </c>
    </row>
    <row r="143" spans="1:10" s="57" customFormat="1" x14ac:dyDescent="0.25">
      <c r="A143" s="39" t="s">
        <v>32</v>
      </c>
      <c r="B143" s="45">
        <v>24037000</v>
      </c>
      <c r="C143" s="46">
        <v>3757000</v>
      </c>
      <c r="D143" s="46">
        <v>12650000</v>
      </c>
      <c r="E143" s="46">
        <v>11895000</v>
      </c>
      <c r="F143" s="46">
        <v>5278000</v>
      </c>
      <c r="G143" s="46">
        <v>1687000</v>
      </c>
      <c r="H143" s="46">
        <v>1107000</v>
      </c>
      <c r="I143" s="46">
        <v>14676000</v>
      </c>
      <c r="J143" s="50">
        <v>75087000</v>
      </c>
    </row>
    <row r="144" spans="1:10" s="57" customFormat="1" x14ac:dyDescent="0.25"/>
    <row r="145" spans="1:10" s="57" customFormat="1" x14ac:dyDescent="0.25">
      <c r="A145" s="25" t="s">
        <v>22</v>
      </c>
      <c r="B145" s="24" t="s">
        <v>51</v>
      </c>
      <c r="C145" s="24"/>
      <c r="D145" s="24"/>
      <c r="E145" s="24"/>
      <c r="F145" s="24"/>
      <c r="G145" s="24"/>
      <c r="H145" s="24"/>
      <c r="I145" s="24"/>
      <c r="J145" s="24"/>
    </row>
    <row r="146" spans="1:10" s="57" customFormat="1" x14ac:dyDescent="0.25">
      <c r="A146" s="27" t="s">
        <v>24</v>
      </c>
      <c r="B146" s="26" t="s">
        <v>25</v>
      </c>
      <c r="C146" s="26"/>
      <c r="D146" s="26"/>
      <c r="E146" s="26"/>
      <c r="F146" s="26"/>
      <c r="G146" s="26"/>
      <c r="H146" s="26"/>
      <c r="I146" s="26"/>
      <c r="J146" s="26"/>
    </row>
    <row r="147" spans="1:10" s="57" customFormat="1" x14ac:dyDescent="0.25">
      <c r="A147" s="29" t="s">
        <v>26</v>
      </c>
      <c r="B147" s="28" t="s">
        <v>42</v>
      </c>
      <c r="C147" s="28"/>
      <c r="D147" s="28"/>
      <c r="E147" s="28"/>
      <c r="F147" s="28"/>
      <c r="G147" s="28"/>
      <c r="H147" s="28"/>
      <c r="I147" s="28"/>
      <c r="J147" s="28"/>
    </row>
    <row r="148" spans="1:10" s="57" customFormat="1" x14ac:dyDescent="0.25">
      <c r="A148" s="31" t="s">
        <v>27</v>
      </c>
      <c r="B148" s="30" t="s">
        <v>28</v>
      </c>
      <c r="C148" s="30"/>
      <c r="D148" s="30"/>
      <c r="E148" s="30"/>
      <c r="F148" s="30"/>
      <c r="G148" s="30"/>
      <c r="H148" s="30"/>
      <c r="I148" s="30"/>
      <c r="J148" s="30"/>
    </row>
    <row r="149" spans="1:10" s="57" customFormat="1" x14ac:dyDescent="0.25">
      <c r="A149" s="33" t="s">
        <v>29</v>
      </c>
      <c r="B149" s="32" t="s">
        <v>43</v>
      </c>
      <c r="C149" s="32"/>
      <c r="D149" s="32"/>
      <c r="E149" s="32"/>
      <c r="F149" s="32"/>
      <c r="G149" s="32"/>
      <c r="H149" s="32"/>
      <c r="I149" s="32"/>
      <c r="J149" s="32"/>
    </row>
    <row r="150" spans="1:10" s="57" customFormat="1" x14ac:dyDescent="0.25">
      <c r="A150" s="37" t="s">
        <v>31</v>
      </c>
      <c r="B150" s="37" t="s">
        <v>39</v>
      </c>
      <c r="C150" s="35"/>
      <c r="D150" s="35"/>
      <c r="E150" s="35"/>
      <c r="F150" s="35"/>
      <c r="G150" s="35"/>
      <c r="H150" s="35"/>
      <c r="I150" s="35"/>
      <c r="J150" s="36"/>
    </row>
    <row r="151" spans="1:10" s="57" customFormat="1" x14ac:dyDescent="0.25">
      <c r="A151" s="37" t="s">
        <v>40</v>
      </c>
      <c r="B151" s="34" t="s">
        <v>0</v>
      </c>
      <c r="C151" s="40" t="s">
        <v>1</v>
      </c>
      <c r="D151" s="40" t="s">
        <v>2</v>
      </c>
      <c r="E151" s="40" t="s">
        <v>3</v>
      </c>
      <c r="F151" s="40" t="s">
        <v>4</v>
      </c>
      <c r="G151" s="40" t="s">
        <v>5</v>
      </c>
      <c r="H151" s="40" t="s">
        <v>6</v>
      </c>
      <c r="I151" s="40" t="s">
        <v>7</v>
      </c>
      <c r="J151" s="47" t="s">
        <v>8</v>
      </c>
    </row>
    <row r="152" spans="1:10" s="57" customFormat="1" x14ac:dyDescent="0.25">
      <c r="A152" s="34" t="s">
        <v>9</v>
      </c>
      <c r="B152" s="41">
        <v>0</v>
      </c>
      <c r="C152" s="42">
        <v>50000</v>
      </c>
      <c r="D152" s="42">
        <v>0</v>
      </c>
      <c r="E152" s="42">
        <v>0</v>
      </c>
      <c r="F152" s="42">
        <v>0</v>
      </c>
      <c r="G152" s="42">
        <v>0</v>
      </c>
      <c r="H152" s="42">
        <v>0</v>
      </c>
      <c r="I152" s="42">
        <v>0</v>
      </c>
      <c r="J152" s="48">
        <v>50000</v>
      </c>
    </row>
    <row r="153" spans="1:10" s="57" customFormat="1" x14ac:dyDescent="0.25">
      <c r="A153" s="38" t="s">
        <v>10</v>
      </c>
      <c r="B153" s="43">
        <v>10737000</v>
      </c>
      <c r="C153" s="44">
        <v>5140000</v>
      </c>
      <c r="D153" s="44">
        <v>5495000</v>
      </c>
      <c r="E153" s="44">
        <v>6916000</v>
      </c>
      <c r="F153" s="44">
        <v>2695000</v>
      </c>
      <c r="G153" s="44">
        <v>1007000</v>
      </c>
      <c r="H153" s="44">
        <v>812000</v>
      </c>
      <c r="I153" s="44">
        <v>1088000</v>
      </c>
      <c r="J153" s="49">
        <v>33890000</v>
      </c>
    </row>
    <row r="154" spans="1:10" s="57" customFormat="1" x14ac:dyDescent="0.25">
      <c r="A154" s="38" t="s">
        <v>11</v>
      </c>
      <c r="B154" s="43">
        <v>4881000</v>
      </c>
      <c r="C154" s="44">
        <v>1230000</v>
      </c>
      <c r="D154" s="44">
        <v>5661000</v>
      </c>
      <c r="E154" s="44">
        <v>1310000</v>
      </c>
      <c r="F154" s="44">
        <v>3619000</v>
      </c>
      <c r="G154" s="44">
        <v>1253000</v>
      </c>
      <c r="H154" s="44">
        <v>1194000</v>
      </c>
      <c r="I154" s="44">
        <v>1704000</v>
      </c>
      <c r="J154" s="49">
        <v>20852000</v>
      </c>
    </row>
    <row r="155" spans="1:10" s="57" customFormat="1" x14ac:dyDescent="0.25">
      <c r="A155" s="39" t="s">
        <v>32</v>
      </c>
      <c r="B155" s="45">
        <v>2382000</v>
      </c>
      <c r="C155" s="46">
        <v>5437000</v>
      </c>
      <c r="D155" s="46">
        <v>4552000</v>
      </c>
      <c r="E155" s="46">
        <v>3412000</v>
      </c>
      <c r="F155" s="46">
        <v>924000</v>
      </c>
      <c r="G155" s="46">
        <v>246000</v>
      </c>
      <c r="H155" s="46">
        <v>382000</v>
      </c>
      <c r="I155" s="46">
        <v>615000</v>
      </c>
      <c r="J155" s="50">
        <v>17950000</v>
      </c>
    </row>
    <row r="156" spans="1:10" s="57" customFormat="1" x14ac:dyDescent="0.25"/>
    <row r="157" spans="1:10" s="57" customFormat="1" x14ac:dyDescent="0.25">
      <c r="A157" s="25" t="s">
        <v>22</v>
      </c>
      <c r="B157" s="24" t="s">
        <v>52</v>
      </c>
      <c r="C157" s="24"/>
      <c r="D157" s="24"/>
      <c r="E157" s="24"/>
      <c r="F157" s="24"/>
      <c r="G157" s="24"/>
      <c r="H157" s="24"/>
      <c r="I157" s="24"/>
      <c r="J157" s="24"/>
    </row>
    <row r="158" spans="1:10" s="57" customFormat="1" x14ac:dyDescent="0.25">
      <c r="A158" s="27" t="s">
        <v>24</v>
      </c>
      <c r="B158" s="26" t="s">
        <v>25</v>
      </c>
      <c r="C158" s="26"/>
      <c r="D158" s="26"/>
      <c r="E158" s="26"/>
      <c r="F158" s="26"/>
      <c r="G158" s="26"/>
      <c r="H158" s="26"/>
      <c r="I158" s="26"/>
      <c r="J158" s="26"/>
    </row>
    <row r="159" spans="1:10" s="57" customFormat="1" x14ac:dyDescent="0.25">
      <c r="A159" s="29" t="s">
        <v>26</v>
      </c>
      <c r="B159" s="28" t="s">
        <v>42</v>
      </c>
      <c r="C159" s="28"/>
      <c r="D159" s="28"/>
      <c r="E159" s="28"/>
      <c r="F159" s="28"/>
      <c r="G159" s="28"/>
      <c r="H159" s="28"/>
      <c r="I159" s="28"/>
      <c r="J159" s="28"/>
    </row>
    <row r="160" spans="1:10" s="57" customFormat="1" x14ac:dyDescent="0.25">
      <c r="A160" s="31" t="s">
        <v>27</v>
      </c>
      <c r="B160" s="30" t="s">
        <v>28</v>
      </c>
      <c r="C160" s="30"/>
      <c r="D160" s="30"/>
      <c r="E160" s="30"/>
      <c r="F160" s="30"/>
      <c r="G160" s="30"/>
      <c r="H160" s="30"/>
      <c r="I160" s="30"/>
      <c r="J160" s="30"/>
    </row>
    <row r="161" spans="1:10" s="57" customFormat="1" x14ac:dyDescent="0.25">
      <c r="A161" s="33" t="s">
        <v>29</v>
      </c>
      <c r="B161" s="32" t="s">
        <v>43</v>
      </c>
      <c r="C161" s="32"/>
      <c r="D161" s="32"/>
      <c r="E161" s="32"/>
      <c r="F161" s="32"/>
      <c r="G161" s="32"/>
      <c r="H161" s="32"/>
      <c r="I161" s="32"/>
      <c r="J161" s="32"/>
    </row>
    <row r="162" spans="1:10" s="57" customFormat="1" x14ac:dyDescent="0.25">
      <c r="A162" s="37" t="s">
        <v>31</v>
      </c>
      <c r="B162" s="37" t="s">
        <v>39</v>
      </c>
      <c r="C162" s="35"/>
      <c r="D162" s="35"/>
      <c r="E162" s="35"/>
      <c r="F162" s="35"/>
      <c r="G162" s="35"/>
      <c r="H162" s="35"/>
      <c r="I162" s="35"/>
      <c r="J162" s="36"/>
    </row>
    <row r="163" spans="1:10" s="57" customFormat="1" x14ac:dyDescent="0.25">
      <c r="A163" s="37" t="s">
        <v>40</v>
      </c>
      <c r="B163" s="34" t="s">
        <v>0</v>
      </c>
      <c r="C163" s="40" t="s">
        <v>1</v>
      </c>
      <c r="D163" s="40" t="s">
        <v>2</v>
      </c>
      <c r="E163" s="40" t="s">
        <v>3</v>
      </c>
      <c r="F163" s="40" t="s">
        <v>4</v>
      </c>
      <c r="G163" s="40" t="s">
        <v>5</v>
      </c>
      <c r="H163" s="40" t="s">
        <v>6</v>
      </c>
      <c r="I163" s="40" t="s">
        <v>7</v>
      </c>
      <c r="J163" s="47" t="s">
        <v>8</v>
      </c>
    </row>
    <row r="164" spans="1:10" s="57" customFormat="1" x14ac:dyDescent="0.25">
      <c r="A164" s="34" t="s">
        <v>9</v>
      </c>
      <c r="B164" s="41">
        <v>1133240339.8205299</v>
      </c>
      <c r="C164" s="42">
        <v>871346011.09739399</v>
      </c>
      <c r="D164" s="42">
        <v>850910064.97397697</v>
      </c>
      <c r="E164" s="42">
        <v>379944958.83311599</v>
      </c>
      <c r="F164" s="42">
        <v>262446104.49237701</v>
      </c>
      <c r="G164" s="42">
        <v>107047764.17888799</v>
      </c>
      <c r="H164" s="42">
        <v>50403573.789637201</v>
      </c>
      <c r="I164" s="42">
        <v>98641182.814084798</v>
      </c>
      <c r="J164" s="48">
        <v>3753980000</v>
      </c>
    </row>
    <row r="165" spans="1:10" s="57" customFormat="1" x14ac:dyDescent="0.25">
      <c r="A165" s="38" t="s">
        <v>10</v>
      </c>
      <c r="B165" s="43">
        <v>1264312932.00998</v>
      </c>
      <c r="C165" s="44">
        <v>972127439.67463803</v>
      </c>
      <c r="D165" s="44">
        <v>949327835.69496596</v>
      </c>
      <c r="E165" s="44">
        <v>423890068.17457998</v>
      </c>
      <c r="F165" s="44">
        <v>292801087.47091001</v>
      </c>
      <c r="G165" s="44">
        <v>119429098.875493</v>
      </c>
      <c r="H165" s="44">
        <v>56233340.733219802</v>
      </c>
      <c r="I165" s="44">
        <v>110050197.366217</v>
      </c>
      <c r="J165" s="49">
        <v>4188172000</v>
      </c>
    </row>
    <row r="166" spans="1:10" s="57" customFormat="1" x14ac:dyDescent="0.25">
      <c r="A166" s="38" t="s">
        <v>11</v>
      </c>
      <c r="B166" s="43">
        <v>1301831718.9067099</v>
      </c>
      <c r="C166" s="44">
        <v>1000975552.60791</v>
      </c>
      <c r="D166" s="44">
        <v>977499364.95865202</v>
      </c>
      <c r="E166" s="44">
        <v>436469106.743931</v>
      </c>
      <c r="F166" s="44">
        <v>301490029.36640102</v>
      </c>
      <c r="G166" s="44">
        <v>122973185.78351399</v>
      </c>
      <c r="H166" s="44">
        <v>57902078.491131499</v>
      </c>
      <c r="I166" s="44">
        <v>113315963.141753</v>
      </c>
      <c r="J166" s="49">
        <v>4312457000</v>
      </c>
    </row>
    <row r="167" spans="1:10" s="57" customFormat="1" x14ac:dyDescent="0.25">
      <c r="A167" s="39" t="s">
        <v>32</v>
      </c>
      <c r="B167" s="45">
        <v>1393544376.1825099</v>
      </c>
      <c r="C167" s="46">
        <v>1071493213.58092</v>
      </c>
      <c r="D167" s="46">
        <v>1046363153.52961</v>
      </c>
      <c r="E167" s="46">
        <v>467217890.182621</v>
      </c>
      <c r="F167" s="46">
        <v>322729680.64680701</v>
      </c>
      <c r="G167" s="46">
        <v>131636515.6733</v>
      </c>
      <c r="H167" s="46">
        <v>61981218.2164049</v>
      </c>
      <c r="I167" s="46">
        <v>121298951.987827</v>
      </c>
      <c r="J167" s="50">
        <v>4616265000</v>
      </c>
    </row>
    <row r="168" spans="1:10" s="57" customFormat="1" x14ac:dyDescent="0.25"/>
    <row r="169" spans="1:10" s="57" customFormat="1" x14ac:dyDescent="0.25">
      <c r="A169" s="25" t="s">
        <v>22</v>
      </c>
      <c r="B169" s="24" t="s">
        <v>53</v>
      </c>
      <c r="C169" s="24"/>
      <c r="D169" s="24"/>
      <c r="E169" s="24"/>
      <c r="F169" s="24"/>
      <c r="G169" s="24"/>
      <c r="H169" s="24"/>
      <c r="I169" s="24"/>
      <c r="J169" s="24"/>
    </row>
    <row r="170" spans="1:10" s="57" customFormat="1" x14ac:dyDescent="0.25">
      <c r="A170" s="27" t="s">
        <v>24</v>
      </c>
      <c r="B170" s="26" t="s">
        <v>25</v>
      </c>
      <c r="C170" s="26"/>
      <c r="D170" s="26"/>
      <c r="E170" s="26"/>
      <c r="F170" s="26"/>
      <c r="G170" s="26"/>
      <c r="H170" s="26"/>
      <c r="I170" s="26"/>
      <c r="J170" s="26"/>
    </row>
    <row r="171" spans="1:10" s="57" customFormat="1" x14ac:dyDescent="0.25">
      <c r="A171" s="29" t="s">
        <v>26</v>
      </c>
      <c r="B171" s="28" t="s">
        <v>42</v>
      </c>
      <c r="C171" s="28"/>
      <c r="D171" s="28"/>
      <c r="E171" s="28"/>
      <c r="F171" s="28"/>
      <c r="G171" s="28"/>
      <c r="H171" s="28"/>
      <c r="I171" s="28"/>
      <c r="J171" s="28"/>
    </row>
    <row r="172" spans="1:10" s="57" customFormat="1" x14ac:dyDescent="0.25">
      <c r="A172" s="31" t="s">
        <v>27</v>
      </c>
      <c r="B172" s="30" t="s">
        <v>28</v>
      </c>
      <c r="C172" s="30"/>
      <c r="D172" s="30"/>
      <c r="E172" s="30"/>
      <c r="F172" s="30"/>
      <c r="G172" s="30"/>
      <c r="H172" s="30"/>
      <c r="I172" s="30"/>
      <c r="J172" s="30"/>
    </row>
    <row r="173" spans="1:10" s="57" customFormat="1" x14ac:dyDescent="0.25">
      <c r="A173" s="33" t="s">
        <v>29</v>
      </c>
      <c r="B173" s="32" t="s">
        <v>43</v>
      </c>
      <c r="C173" s="32"/>
      <c r="D173" s="32"/>
      <c r="E173" s="32"/>
      <c r="F173" s="32"/>
      <c r="G173" s="32"/>
      <c r="H173" s="32"/>
      <c r="I173" s="32"/>
      <c r="J173" s="32"/>
    </row>
    <row r="174" spans="1:10" s="57" customFormat="1" x14ac:dyDescent="0.25">
      <c r="A174" s="37" t="s">
        <v>31</v>
      </c>
      <c r="B174" s="37" t="s">
        <v>39</v>
      </c>
      <c r="C174" s="35"/>
      <c r="D174" s="35"/>
      <c r="E174" s="35"/>
      <c r="F174" s="35"/>
      <c r="G174" s="35"/>
      <c r="H174" s="35"/>
      <c r="I174" s="35"/>
      <c r="J174" s="36"/>
    </row>
    <row r="175" spans="1:10" s="57" customFormat="1" x14ac:dyDescent="0.25">
      <c r="A175" s="37" t="s">
        <v>40</v>
      </c>
      <c r="B175" s="34" t="s">
        <v>0</v>
      </c>
      <c r="C175" s="40" t="s">
        <v>1</v>
      </c>
      <c r="D175" s="40" t="s">
        <v>2</v>
      </c>
      <c r="E175" s="40" t="s">
        <v>3</v>
      </c>
      <c r="F175" s="40" t="s">
        <v>4</v>
      </c>
      <c r="G175" s="40" t="s">
        <v>5</v>
      </c>
      <c r="H175" s="40" t="s">
        <v>6</v>
      </c>
      <c r="I175" s="40" t="s">
        <v>7</v>
      </c>
      <c r="J175" s="47" t="s">
        <v>8</v>
      </c>
    </row>
    <row r="176" spans="1:10" s="57" customFormat="1" x14ac:dyDescent="0.25">
      <c r="A176" s="34" t="s">
        <v>9</v>
      </c>
      <c r="B176" s="41">
        <v>2193195000</v>
      </c>
      <c r="C176" s="42">
        <v>1810052000</v>
      </c>
      <c r="D176" s="42">
        <v>1438773000</v>
      </c>
      <c r="E176" s="42">
        <v>718692000</v>
      </c>
      <c r="F176" s="42">
        <v>562697000</v>
      </c>
      <c r="G176" s="42">
        <v>148317000</v>
      </c>
      <c r="H176" s="42">
        <v>134238000</v>
      </c>
      <c r="I176" s="42">
        <v>79644000</v>
      </c>
      <c r="J176" s="48">
        <v>7085608000</v>
      </c>
    </row>
    <row r="177" spans="1:10" s="57" customFormat="1" x14ac:dyDescent="0.25">
      <c r="A177" s="38" t="s">
        <v>10</v>
      </c>
      <c r="B177" s="43">
        <v>2355261000</v>
      </c>
      <c r="C177" s="44">
        <v>1944113000</v>
      </c>
      <c r="D177" s="44">
        <v>1547789000</v>
      </c>
      <c r="E177" s="44">
        <v>767285000</v>
      </c>
      <c r="F177" s="44">
        <v>613224000</v>
      </c>
      <c r="G177" s="44">
        <v>157852000</v>
      </c>
      <c r="H177" s="44">
        <v>143342000</v>
      </c>
      <c r="I177" s="44">
        <v>77864000</v>
      </c>
      <c r="J177" s="49">
        <v>7606730000</v>
      </c>
    </row>
    <row r="178" spans="1:10" s="57" customFormat="1" x14ac:dyDescent="0.25">
      <c r="A178" s="38" t="s">
        <v>11</v>
      </c>
      <c r="B178" s="43">
        <v>2483626000</v>
      </c>
      <c r="C178" s="44">
        <v>2044646000</v>
      </c>
      <c r="D178" s="44">
        <v>1632499000</v>
      </c>
      <c r="E178" s="44">
        <v>805132000</v>
      </c>
      <c r="F178" s="44">
        <v>631732000</v>
      </c>
      <c r="G178" s="44">
        <v>160922000</v>
      </c>
      <c r="H178" s="44">
        <v>142493000</v>
      </c>
      <c r="I178" s="44">
        <v>82355000</v>
      </c>
      <c r="J178" s="49">
        <v>7983405000</v>
      </c>
    </row>
    <row r="179" spans="1:10" s="57" customFormat="1" x14ac:dyDescent="0.25">
      <c r="A179" s="39" t="s">
        <v>32</v>
      </c>
      <c r="B179" s="45">
        <v>2708501000</v>
      </c>
      <c r="C179" s="46">
        <v>2224573000</v>
      </c>
      <c r="D179" s="46">
        <v>1780929000</v>
      </c>
      <c r="E179" s="46">
        <v>881419000</v>
      </c>
      <c r="F179" s="46">
        <v>672980000</v>
      </c>
      <c r="G179" s="46">
        <v>175951000</v>
      </c>
      <c r="H179" s="46">
        <v>161904000</v>
      </c>
      <c r="I179" s="46">
        <v>106405000</v>
      </c>
      <c r="J179" s="50">
        <v>8712662000</v>
      </c>
    </row>
    <row r="180" spans="1:10" s="57" customFormat="1" x14ac:dyDescent="0.25"/>
    <row r="181" spans="1:10" s="57" customFormat="1" x14ac:dyDescent="0.25">
      <c r="A181" s="25" t="s">
        <v>22</v>
      </c>
      <c r="B181" s="24" t="s">
        <v>54</v>
      </c>
      <c r="C181" s="24"/>
      <c r="D181" s="24"/>
      <c r="E181" s="24"/>
      <c r="F181" s="24"/>
      <c r="G181" s="24"/>
      <c r="H181" s="24"/>
      <c r="I181" s="24"/>
      <c r="J181" s="24"/>
    </row>
    <row r="182" spans="1:10" s="57" customFormat="1" x14ac:dyDescent="0.25">
      <c r="A182" s="27" t="s">
        <v>24</v>
      </c>
      <c r="B182" s="26" t="s">
        <v>25</v>
      </c>
      <c r="C182" s="26"/>
      <c r="D182" s="26"/>
      <c r="E182" s="26"/>
      <c r="F182" s="26"/>
      <c r="G182" s="26"/>
      <c r="H182" s="26"/>
      <c r="I182" s="26"/>
      <c r="J182" s="26"/>
    </row>
    <row r="183" spans="1:10" s="57" customFormat="1" x14ac:dyDescent="0.25">
      <c r="A183" s="29" t="s">
        <v>26</v>
      </c>
      <c r="B183" s="28" t="s">
        <v>42</v>
      </c>
      <c r="C183" s="28"/>
      <c r="D183" s="28"/>
      <c r="E183" s="28"/>
      <c r="F183" s="28"/>
      <c r="G183" s="28"/>
      <c r="H183" s="28"/>
      <c r="I183" s="28"/>
      <c r="J183" s="28"/>
    </row>
    <row r="184" spans="1:10" s="57" customFormat="1" x14ac:dyDescent="0.25">
      <c r="A184" s="31" t="s">
        <v>27</v>
      </c>
      <c r="B184" s="30" t="s">
        <v>28</v>
      </c>
      <c r="C184" s="30"/>
      <c r="D184" s="30"/>
      <c r="E184" s="30"/>
      <c r="F184" s="30"/>
      <c r="G184" s="30"/>
      <c r="H184" s="30"/>
      <c r="I184" s="30"/>
      <c r="J184" s="30"/>
    </row>
    <row r="185" spans="1:10" s="57" customFormat="1" x14ac:dyDescent="0.25">
      <c r="A185" s="33" t="s">
        <v>29</v>
      </c>
      <c r="B185" s="32" t="s">
        <v>43</v>
      </c>
      <c r="C185" s="32"/>
      <c r="D185" s="32"/>
      <c r="E185" s="32"/>
      <c r="F185" s="32"/>
      <c r="G185" s="32"/>
      <c r="H185" s="32"/>
      <c r="I185" s="32"/>
      <c r="J185" s="32"/>
    </row>
    <row r="186" spans="1:10" s="57" customFormat="1" x14ac:dyDescent="0.25">
      <c r="A186" s="37" t="s">
        <v>31</v>
      </c>
      <c r="B186" s="37" t="s">
        <v>39</v>
      </c>
      <c r="C186" s="35"/>
      <c r="D186" s="35"/>
      <c r="E186" s="35"/>
      <c r="F186" s="35"/>
      <c r="G186" s="35"/>
      <c r="H186" s="35"/>
      <c r="I186" s="35"/>
      <c r="J186" s="36"/>
    </row>
    <row r="187" spans="1:10" s="57" customFormat="1" x14ac:dyDescent="0.25">
      <c r="A187" s="37" t="s">
        <v>40</v>
      </c>
      <c r="B187" s="34" t="s">
        <v>0</v>
      </c>
      <c r="C187" s="40" t="s">
        <v>1</v>
      </c>
      <c r="D187" s="40" t="s">
        <v>2</v>
      </c>
      <c r="E187" s="40" t="s">
        <v>3</v>
      </c>
      <c r="F187" s="40" t="s">
        <v>4</v>
      </c>
      <c r="G187" s="40" t="s">
        <v>5</v>
      </c>
      <c r="H187" s="40" t="s">
        <v>6</v>
      </c>
      <c r="I187" s="40" t="s">
        <v>7</v>
      </c>
      <c r="J187" s="47" t="s">
        <v>8</v>
      </c>
    </row>
    <row r="188" spans="1:10" s="57" customFormat="1" x14ac:dyDescent="0.25">
      <c r="A188" s="34" t="s">
        <v>9</v>
      </c>
      <c r="B188" s="41">
        <v>0</v>
      </c>
      <c r="C188" s="42">
        <v>-8000</v>
      </c>
      <c r="D188" s="42">
        <v>0</v>
      </c>
      <c r="E188" s="42">
        <v>0</v>
      </c>
      <c r="F188" s="42">
        <v>0</v>
      </c>
      <c r="G188" s="42">
        <v>-1000</v>
      </c>
      <c r="H188" s="42">
        <v>0</v>
      </c>
      <c r="I188" s="42">
        <v>0</v>
      </c>
      <c r="J188" s="48">
        <v>-9000</v>
      </c>
    </row>
    <row r="189" spans="1:10" s="57" customFormat="1" x14ac:dyDescent="0.25">
      <c r="A189" s="38" t="s">
        <v>10</v>
      </c>
      <c r="B189" s="43">
        <v>0</v>
      </c>
      <c r="C189" s="44">
        <v>0</v>
      </c>
      <c r="D189" s="44">
        <v>0</v>
      </c>
      <c r="E189" s="44">
        <v>0</v>
      </c>
      <c r="F189" s="44">
        <v>0</v>
      </c>
      <c r="G189" s="44">
        <v>0</v>
      </c>
      <c r="H189" s="44">
        <v>0</v>
      </c>
      <c r="I189" s="44">
        <v>0</v>
      </c>
      <c r="J189" s="49">
        <v>0</v>
      </c>
    </row>
    <row r="190" spans="1:10" s="57" customFormat="1" x14ac:dyDescent="0.25">
      <c r="A190" s="38" t="s">
        <v>11</v>
      </c>
      <c r="B190" s="43">
        <v>0</v>
      </c>
      <c r="C190" s="44">
        <v>0</v>
      </c>
      <c r="D190" s="44">
        <v>0</v>
      </c>
      <c r="E190" s="44">
        <v>0</v>
      </c>
      <c r="F190" s="44">
        <v>0</v>
      </c>
      <c r="G190" s="44">
        <v>0</v>
      </c>
      <c r="H190" s="44">
        <v>0</v>
      </c>
      <c r="I190" s="44">
        <v>0</v>
      </c>
      <c r="J190" s="49">
        <v>0</v>
      </c>
    </row>
    <row r="191" spans="1:10" s="57" customFormat="1" x14ac:dyDescent="0.25">
      <c r="A191" s="39" t="s">
        <v>32</v>
      </c>
      <c r="B191" s="45">
        <v>0</v>
      </c>
      <c r="C191" s="46">
        <v>0</v>
      </c>
      <c r="D191" s="46">
        <v>0</v>
      </c>
      <c r="E191" s="46">
        <v>0</v>
      </c>
      <c r="F191" s="46">
        <v>0</v>
      </c>
      <c r="G191" s="46">
        <v>0</v>
      </c>
      <c r="H191" s="46">
        <v>0</v>
      </c>
      <c r="I191" s="46">
        <v>0</v>
      </c>
      <c r="J191" s="50">
        <v>0</v>
      </c>
    </row>
    <row r="192" spans="1:10" s="57" customFormat="1" x14ac:dyDescent="0.25"/>
    <row r="193" spans="1:10" s="57" customFormat="1" x14ac:dyDescent="0.25">
      <c r="A193" s="25" t="s">
        <v>22</v>
      </c>
      <c r="B193" s="24" t="s">
        <v>55</v>
      </c>
      <c r="C193" s="24"/>
      <c r="D193" s="24"/>
      <c r="E193" s="24"/>
      <c r="F193" s="24"/>
      <c r="G193" s="24"/>
      <c r="H193" s="24"/>
      <c r="I193" s="24"/>
      <c r="J193" s="24"/>
    </row>
    <row r="194" spans="1:10" s="57" customFormat="1" x14ac:dyDescent="0.25">
      <c r="A194" s="27" t="s">
        <v>24</v>
      </c>
      <c r="B194" s="26" t="s">
        <v>25</v>
      </c>
      <c r="C194" s="26"/>
      <c r="D194" s="26"/>
      <c r="E194" s="26"/>
      <c r="F194" s="26"/>
      <c r="G194" s="26"/>
      <c r="H194" s="26"/>
      <c r="I194" s="26"/>
      <c r="J194" s="26"/>
    </row>
    <row r="195" spans="1:10" s="57" customFormat="1" x14ac:dyDescent="0.25">
      <c r="A195" s="29" t="s">
        <v>26</v>
      </c>
      <c r="B195" s="28" t="s">
        <v>42</v>
      </c>
      <c r="C195" s="28"/>
      <c r="D195" s="28"/>
      <c r="E195" s="28"/>
      <c r="F195" s="28"/>
      <c r="G195" s="28"/>
      <c r="H195" s="28"/>
      <c r="I195" s="28"/>
      <c r="J195" s="28"/>
    </row>
    <row r="196" spans="1:10" s="57" customFormat="1" x14ac:dyDescent="0.25">
      <c r="A196" s="31" t="s">
        <v>27</v>
      </c>
      <c r="B196" s="30" t="s">
        <v>28</v>
      </c>
      <c r="C196" s="30"/>
      <c r="D196" s="30"/>
      <c r="E196" s="30"/>
      <c r="F196" s="30"/>
      <c r="G196" s="30"/>
      <c r="H196" s="30"/>
      <c r="I196" s="30"/>
      <c r="J196" s="30"/>
    </row>
    <row r="197" spans="1:10" s="57" customFormat="1" x14ac:dyDescent="0.25">
      <c r="A197" s="33" t="s">
        <v>29</v>
      </c>
      <c r="B197" s="32" t="s">
        <v>43</v>
      </c>
      <c r="C197" s="32"/>
      <c r="D197" s="32"/>
      <c r="E197" s="32"/>
      <c r="F197" s="32"/>
      <c r="G197" s="32"/>
      <c r="H197" s="32"/>
      <c r="I197" s="32"/>
      <c r="J197" s="32"/>
    </row>
    <row r="198" spans="1:10" s="57" customFormat="1" x14ac:dyDescent="0.25">
      <c r="A198" s="37" t="s">
        <v>31</v>
      </c>
      <c r="B198" s="37" t="s">
        <v>39</v>
      </c>
      <c r="C198" s="35"/>
      <c r="D198" s="35"/>
      <c r="E198" s="35"/>
      <c r="F198" s="35"/>
      <c r="G198" s="35"/>
      <c r="H198" s="35"/>
      <c r="I198" s="35"/>
      <c r="J198" s="36"/>
    </row>
    <row r="199" spans="1:10" s="57" customFormat="1" x14ac:dyDescent="0.25">
      <c r="A199" s="37" t="s">
        <v>40</v>
      </c>
      <c r="B199" s="34" t="s">
        <v>0</v>
      </c>
      <c r="C199" s="40" t="s">
        <v>1</v>
      </c>
      <c r="D199" s="40" t="s">
        <v>2</v>
      </c>
      <c r="E199" s="40" t="s">
        <v>3</v>
      </c>
      <c r="F199" s="40" t="s">
        <v>4</v>
      </c>
      <c r="G199" s="40" t="s">
        <v>5</v>
      </c>
      <c r="H199" s="40" t="s">
        <v>6</v>
      </c>
      <c r="I199" s="40" t="s">
        <v>7</v>
      </c>
      <c r="J199" s="47" t="s">
        <v>8</v>
      </c>
    </row>
    <row r="200" spans="1:10" s="57" customFormat="1" x14ac:dyDescent="0.25">
      <c r="A200" s="34" t="s">
        <v>9</v>
      </c>
      <c r="B200" s="41">
        <v>8493000</v>
      </c>
      <c r="C200" s="42">
        <v>17040000</v>
      </c>
      <c r="D200" s="42">
        <v>5595000</v>
      </c>
      <c r="E200" s="42">
        <v>2811000</v>
      </c>
      <c r="F200" s="42">
        <v>1937000</v>
      </c>
      <c r="G200" s="42">
        <v>606000</v>
      </c>
      <c r="H200" s="42">
        <v>662000</v>
      </c>
      <c r="I200" s="42">
        <v>358000</v>
      </c>
      <c r="J200" s="48">
        <v>37502000</v>
      </c>
    </row>
    <row r="201" spans="1:10" s="57" customFormat="1" x14ac:dyDescent="0.25">
      <c r="A201" s="38" t="s">
        <v>10</v>
      </c>
      <c r="B201" s="43">
        <v>8493000</v>
      </c>
      <c r="C201" s="44">
        <v>17040000</v>
      </c>
      <c r="D201" s="44">
        <v>5595000</v>
      </c>
      <c r="E201" s="44">
        <v>2811000</v>
      </c>
      <c r="F201" s="44">
        <v>1937000</v>
      </c>
      <c r="G201" s="44">
        <v>606000</v>
      </c>
      <c r="H201" s="44">
        <v>662000</v>
      </c>
      <c r="I201" s="44">
        <v>358000</v>
      </c>
      <c r="J201" s="49">
        <v>37502000</v>
      </c>
    </row>
    <row r="202" spans="1:10" s="57" customFormat="1" x14ac:dyDescent="0.25">
      <c r="A202" s="38" t="s">
        <v>11</v>
      </c>
      <c r="B202" s="43">
        <v>8493000</v>
      </c>
      <c r="C202" s="44">
        <v>17040000</v>
      </c>
      <c r="D202" s="44">
        <v>5595000</v>
      </c>
      <c r="E202" s="44">
        <v>2811000</v>
      </c>
      <c r="F202" s="44">
        <v>1937000</v>
      </c>
      <c r="G202" s="44">
        <v>606000</v>
      </c>
      <c r="H202" s="44">
        <v>662000</v>
      </c>
      <c r="I202" s="44">
        <v>358000</v>
      </c>
      <c r="J202" s="49">
        <v>37502000</v>
      </c>
    </row>
    <row r="203" spans="1:10" s="57" customFormat="1" x14ac:dyDescent="0.25">
      <c r="A203" s="39" t="s">
        <v>32</v>
      </c>
      <c r="B203" s="45">
        <v>4246000</v>
      </c>
      <c r="C203" s="46">
        <v>8520000</v>
      </c>
      <c r="D203" s="46">
        <v>2798000</v>
      </c>
      <c r="E203" s="46">
        <v>1406000</v>
      </c>
      <c r="F203" s="46">
        <v>968000</v>
      </c>
      <c r="G203" s="46">
        <v>303000</v>
      </c>
      <c r="H203" s="46">
        <v>331000</v>
      </c>
      <c r="I203" s="46">
        <v>179000</v>
      </c>
      <c r="J203" s="50">
        <v>18751000</v>
      </c>
    </row>
    <row r="204" spans="1:10" s="57" customFormat="1" x14ac:dyDescent="0.25"/>
    <row r="205" spans="1:10" s="57" customFormat="1" x14ac:dyDescent="0.25">
      <c r="A205" s="25" t="s">
        <v>22</v>
      </c>
      <c r="B205" s="24" t="s">
        <v>56</v>
      </c>
      <c r="C205" s="24"/>
      <c r="D205" s="24"/>
      <c r="E205" s="24"/>
      <c r="F205" s="24"/>
      <c r="G205" s="24"/>
      <c r="H205" s="24"/>
      <c r="I205" s="24"/>
      <c r="J205" s="24"/>
    </row>
    <row r="206" spans="1:10" s="57" customFormat="1" x14ac:dyDescent="0.25">
      <c r="A206" s="27" t="s">
        <v>24</v>
      </c>
      <c r="B206" s="26" t="s">
        <v>25</v>
      </c>
      <c r="C206" s="26"/>
      <c r="D206" s="26"/>
      <c r="E206" s="26"/>
      <c r="F206" s="26"/>
      <c r="G206" s="26"/>
      <c r="H206" s="26"/>
      <c r="I206" s="26"/>
      <c r="J206" s="26"/>
    </row>
    <row r="207" spans="1:10" s="57" customFormat="1" x14ac:dyDescent="0.25">
      <c r="A207" s="29" t="s">
        <v>26</v>
      </c>
      <c r="B207" s="28" t="s">
        <v>42</v>
      </c>
      <c r="C207" s="28"/>
      <c r="D207" s="28"/>
      <c r="E207" s="28"/>
      <c r="F207" s="28"/>
      <c r="G207" s="28"/>
      <c r="H207" s="28"/>
      <c r="I207" s="28"/>
      <c r="J207" s="28"/>
    </row>
    <row r="208" spans="1:10" s="57" customFormat="1" x14ac:dyDescent="0.25">
      <c r="A208" s="31" t="s">
        <v>27</v>
      </c>
      <c r="B208" s="30" t="s">
        <v>28</v>
      </c>
      <c r="C208" s="30"/>
      <c r="D208" s="30"/>
      <c r="E208" s="30"/>
      <c r="F208" s="30"/>
      <c r="G208" s="30"/>
      <c r="H208" s="30"/>
      <c r="I208" s="30"/>
      <c r="J208" s="30"/>
    </row>
    <row r="209" spans="1:10" s="57" customFormat="1" x14ac:dyDescent="0.25">
      <c r="A209" s="33" t="s">
        <v>29</v>
      </c>
      <c r="B209" s="32" t="s">
        <v>43</v>
      </c>
      <c r="C209" s="32"/>
      <c r="D209" s="32"/>
      <c r="E209" s="32"/>
      <c r="F209" s="32"/>
      <c r="G209" s="32"/>
      <c r="H209" s="32"/>
      <c r="I209" s="32"/>
      <c r="J209" s="32"/>
    </row>
    <row r="210" spans="1:10" s="57" customFormat="1" x14ac:dyDescent="0.25">
      <c r="A210" s="37" t="s">
        <v>31</v>
      </c>
      <c r="B210" s="37" t="s">
        <v>39</v>
      </c>
      <c r="C210" s="35"/>
      <c r="D210" s="35"/>
      <c r="E210" s="35"/>
      <c r="F210" s="35"/>
      <c r="G210" s="35"/>
      <c r="H210" s="35"/>
      <c r="I210" s="35"/>
      <c r="J210" s="36"/>
    </row>
    <row r="211" spans="1:10" s="57" customFormat="1" x14ac:dyDescent="0.25">
      <c r="A211" s="37" t="s">
        <v>40</v>
      </c>
      <c r="B211" s="34" t="s">
        <v>0</v>
      </c>
      <c r="C211" s="40" t="s">
        <v>1</v>
      </c>
      <c r="D211" s="40" t="s">
        <v>2</v>
      </c>
      <c r="E211" s="40" t="s">
        <v>3</v>
      </c>
      <c r="F211" s="40" t="s">
        <v>4</v>
      </c>
      <c r="G211" s="40" t="s">
        <v>5</v>
      </c>
      <c r="H211" s="40" t="s">
        <v>6</v>
      </c>
      <c r="I211" s="40" t="s">
        <v>7</v>
      </c>
      <c r="J211" s="47" t="s">
        <v>8</v>
      </c>
    </row>
    <row r="212" spans="1:10" s="57" customFormat="1" x14ac:dyDescent="0.25">
      <c r="A212" s="34" t="s">
        <v>9</v>
      </c>
      <c r="B212" s="41">
        <v>26869000</v>
      </c>
      <c r="C212" s="42">
        <v>19303000</v>
      </c>
      <c r="D212" s="42">
        <v>29488000</v>
      </c>
      <c r="E212" s="42">
        <v>9700000</v>
      </c>
      <c r="F212" s="42">
        <v>6596000</v>
      </c>
      <c r="G212" s="42">
        <v>1940000</v>
      </c>
      <c r="H212" s="42">
        <v>1164000</v>
      </c>
      <c r="I212" s="42">
        <v>1940000</v>
      </c>
      <c r="J212" s="48">
        <v>97000000</v>
      </c>
    </row>
    <row r="213" spans="1:10" s="57" customFormat="1" x14ac:dyDescent="0.25">
      <c r="A213" s="38" t="s">
        <v>10</v>
      </c>
      <c r="B213" s="43">
        <v>82269000</v>
      </c>
      <c r="C213" s="44">
        <v>59103000</v>
      </c>
      <c r="D213" s="44">
        <v>90288000</v>
      </c>
      <c r="E213" s="44">
        <v>29700000</v>
      </c>
      <c r="F213" s="44">
        <v>20196000</v>
      </c>
      <c r="G213" s="44">
        <v>5940000</v>
      </c>
      <c r="H213" s="44">
        <v>3564000</v>
      </c>
      <c r="I213" s="44">
        <v>5940000</v>
      </c>
      <c r="J213" s="49">
        <v>297000000</v>
      </c>
    </row>
    <row r="214" spans="1:10" s="57" customFormat="1" x14ac:dyDescent="0.25">
      <c r="A214" s="38" t="s">
        <v>11</v>
      </c>
      <c r="B214" s="43">
        <v>142655000</v>
      </c>
      <c r="C214" s="44">
        <v>113079000</v>
      </c>
      <c r="D214" s="44">
        <v>100674000</v>
      </c>
      <c r="E214" s="44">
        <v>49189000</v>
      </c>
      <c r="F214" s="44">
        <v>31915000</v>
      </c>
      <c r="G214" s="44">
        <v>10742000</v>
      </c>
      <c r="H214" s="44">
        <v>7313000</v>
      </c>
      <c r="I214" s="44">
        <v>6132000</v>
      </c>
      <c r="J214" s="49">
        <v>461699000</v>
      </c>
    </row>
    <row r="215" spans="1:10" s="57" customFormat="1" x14ac:dyDescent="0.25">
      <c r="A215" s="39" t="s">
        <v>32</v>
      </c>
      <c r="B215" s="45">
        <v>0</v>
      </c>
      <c r="C215" s="46">
        <v>78324000</v>
      </c>
      <c r="D215" s="46">
        <v>67987000</v>
      </c>
      <c r="E215" s="46">
        <v>43842000</v>
      </c>
      <c r="F215" s="46">
        <v>27289000</v>
      </c>
      <c r="G215" s="46">
        <v>10033000</v>
      </c>
      <c r="H215" s="46">
        <v>5155000</v>
      </c>
      <c r="I215" s="46">
        <v>0</v>
      </c>
      <c r="J215" s="50">
        <v>232630000</v>
      </c>
    </row>
    <row r="216" spans="1:10" s="57" customFormat="1" x14ac:dyDescent="0.25"/>
    <row r="217" spans="1:10" s="57" customFormat="1" x14ac:dyDescent="0.25">
      <c r="A217" s="25" t="s">
        <v>22</v>
      </c>
      <c r="B217" s="24" t="s">
        <v>57</v>
      </c>
      <c r="C217" s="24"/>
      <c r="D217" s="24"/>
      <c r="E217" s="24"/>
      <c r="F217" s="24"/>
      <c r="G217" s="24"/>
      <c r="H217" s="24"/>
      <c r="I217" s="24"/>
      <c r="J217" s="24"/>
    </row>
    <row r="218" spans="1:10" s="57" customFormat="1" x14ac:dyDescent="0.25">
      <c r="A218" s="27" t="s">
        <v>24</v>
      </c>
      <c r="B218" s="26" t="s">
        <v>25</v>
      </c>
      <c r="C218" s="26"/>
      <c r="D218" s="26"/>
      <c r="E218" s="26"/>
      <c r="F218" s="26"/>
      <c r="G218" s="26"/>
      <c r="H218" s="26"/>
      <c r="I218" s="26"/>
      <c r="J218" s="26"/>
    </row>
    <row r="219" spans="1:10" s="57" customFormat="1" x14ac:dyDescent="0.25">
      <c r="A219" s="29" t="s">
        <v>26</v>
      </c>
      <c r="B219" s="28" t="s">
        <v>42</v>
      </c>
      <c r="C219" s="28"/>
      <c r="D219" s="28"/>
      <c r="E219" s="28"/>
      <c r="F219" s="28"/>
      <c r="G219" s="28"/>
      <c r="H219" s="28"/>
      <c r="I219" s="28"/>
      <c r="J219" s="28"/>
    </row>
    <row r="220" spans="1:10" s="57" customFormat="1" x14ac:dyDescent="0.25">
      <c r="A220" s="31" t="s">
        <v>27</v>
      </c>
      <c r="B220" s="30" t="s">
        <v>28</v>
      </c>
      <c r="C220" s="30"/>
      <c r="D220" s="30"/>
      <c r="E220" s="30"/>
      <c r="F220" s="30"/>
      <c r="G220" s="30"/>
      <c r="H220" s="30"/>
      <c r="I220" s="30"/>
      <c r="J220" s="30"/>
    </row>
    <row r="221" spans="1:10" s="57" customFormat="1" x14ac:dyDescent="0.25">
      <c r="A221" s="33" t="s">
        <v>29</v>
      </c>
      <c r="B221" s="32" t="s">
        <v>43</v>
      </c>
      <c r="C221" s="32"/>
      <c r="D221" s="32"/>
      <c r="E221" s="32"/>
      <c r="F221" s="32"/>
      <c r="G221" s="32"/>
      <c r="H221" s="32"/>
      <c r="I221" s="32"/>
      <c r="J221" s="32"/>
    </row>
    <row r="222" spans="1:10" s="57" customFormat="1" x14ac:dyDescent="0.25">
      <c r="A222" s="37" t="s">
        <v>31</v>
      </c>
      <c r="B222" s="37" t="s">
        <v>39</v>
      </c>
      <c r="C222" s="35"/>
      <c r="D222" s="35"/>
      <c r="E222" s="35"/>
      <c r="F222" s="35"/>
      <c r="G222" s="35"/>
      <c r="H222" s="35"/>
      <c r="I222" s="35"/>
      <c r="J222" s="36"/>
    </row>
    <row r="223" spans="1:10" s="57" customFormat="1" x14ac:dyDescent="0.25">
      <c r="A223" s="37" t="s">
        <v>40</v>
      </c>
      <c r="B223" s="34" t="s">
        <v>0</v>
      </c>
      <c r="C223" s="40" t="s">
        <v>1</v>
      </c>
      <c r="D223" s="40" t="s">
        <v>2</v>
      </c>
      <c r="E223" s="40" t="s">
        <v>3</v>
      </c>
      <c r="F223" s="40" t="s">
        <v>4</v>
      </c>
      <c r="G223" s="40" t="s">
        <v>5</v>
      </c>
      <c r="H223" s="40" t="s">
        <v>6</v>
      </c>
      <c r="I223" s="40" t="s">
        <v>7</v>
      </c>
      <c r="J223" s="47" t="s">
        <v>8</v>
      </c>
    </row>
    <row r="224" spans="1:10" s="57" customFormat="1" x14ac:dyDescent="0.25">
      <c r="A224" s="34" t="s">
        <v>9</v>
      </c>
      <c r="B224" s="41">
        <v>0</v>
      </c>
      <c r="C224" s="42">
        <v>0</v>
      </c>
      <c r="D224" s="42">
        <v>0</v>
      </c>
      <c r="E224" s="42">
        <v>0</v>
      </c>
      <c r="F224" s="42">
        <v>0</v>
      </c>
      <c r="G224" s="42">
        <v>0</v>
      </c>
      <c r="H224" s="42">
        <v>0</v>
      </c>
      <c r="I224" s="42">
        <v>0</v>
      </c>
      <c r="J224" s="48">
        <v>0</v>
      </c>
    </row>
    <row r="225" spans="1:10" s="57" customFormat="1" x14ac:dyDescent="0.25">
      <c r="A225" s="38" t="s">
        <v>10</v>
      </c>
      <c r="B225" s="43">
        <v>0</v>
      </c>
      <c r="C225" s="44">
        <v>0</v>
      </c>
      <c r="D225" s="44">
        <v>0</v>
      </c>
      <c r="E225" s="44">
        <v>0</v>
      </c>
      <c r="F225" s="44">
        <v>0</v>
      </c>
      <c r="G225" s="44">
        <v>0</v>
      </c>
      <c r="H225" s="44">
        <v>0</v>
      </c>
      <c r="I225" s="44">
        <v>0</v>
      </c>
      <c r="J225" s="49">
        <v>0</v>
      </c>
    </row>
    <row r="226" spans="1:10" s="57" customFormat="1" x14ac:dyDescent="0.25">
      <c r="A226" s="38" t="s">
        <v>11</v>
      </c>
      <c r="B226" s="43">
        <v>39272000</v>
      </c>
      <c r="C226" s="44">
        <v>19585000</v>
      </c>
      <c r="D226" s="44">
        <v>32472000</v>
      </c>
      <c r="E226" s="44">
        <v>15204000</v>
      </c>
      <c r="F226" s="44">
        <v>9905000</v>
      </c>
      <c r="G226" s="44">
        <v>3752000</v>
      </c>
      <c r="H226" s="44">
        <v>1171000</v>
      </c>
      <c r="I226" s="44">
        <v>3659000</v>
      </c>
      <c r="J226" s="49">
        <v>125020000</v>
      </c>
    </row>
    <row r="227" spans="1:10" s="57" customFormat="1" x14ac:dyDescent="0.25">
      <c r="A227" s="39" t="s">
        <v>32</v>
      </c>
      <c r="B227" s="45">
        <v>19678000</v>
      </c>
      <c r="C227" s="46">
        <v>9814000</v>
      </c>
      <c r="D227" s="46">
        <v>16271000</v>
      </c>
      <c r="E227" s="46">
        <v>7618000</v>
      </c>
      <c r="F227" s="46">
        <v>4963000</v>
      </c>
      <c r="G227" s="46">
        <v>1880000</v>
      </c>
      <c r="H227" s="46">
        <v>587000</v>
      </c>
      <c r="I227" s="46">
        <v>1834000</v>
      </c>
      <c r="J227" s="50">
        <v>62645000</v>
      </c>
    </row>
    <row r="228" spans="1:10" s="57" customFormat="1" x14ac:dyDescent="0.25"/>
    <row r="229" spans="1:10" s="57" customFormat="1" x14ac:dyDescent="0.25">
      <c r="A229" s="25" t="s">
        <v>22</v>
      </c>
      <c r="B229" s="24" t="s">
        <v>58</v>
      </c>
      <c r="C229" s="24"/>
      <c r="D229" s="24"/>
      <c r="E229" s="24"/>
      <c r="F229" s="24"/>
      <c r="G229" s="24"/>
      <c r="H229" s="24"/>
      <c r="I229" s="24"/>
      <c r="J229" s="24"/>
    </row>
    <row r="230" spans="1:10" s="57" customFormat="1" x14ac:dyDescent="0.25">
      <c r="A230" s="27" t="s">
        <v>24</v>
      </c>
      <c r="B230" s="26" t="s">
        <v>25</v>
      </c>
      <c r="C230" s="26"/>
      <c r="D230" s="26"/>
      <c r="E230" s="26"/>
      <c r="F230" s="26"/>
      <c r="G230" s="26"/>
      <c r="H230" s="26"/>
      <c r="I230" s="26"/>
      <c r="J230" s="26"/>
    </row>
    <row r="231" spans="1:10" s="57" customFormat="1" x14ac:dyDescent="0.25">
      <c r="A231" s="29" t="s">
        <v>26</v>
      </c>
      <c r="B231" s="28" t="s">
        <v>42</v>
      </c>
      <c r="C231" s="28"/>
      <c r="D231" s="28"/>
      <c r="E231" s="28"/>
      <c r="F231" s="28"/>
      <c r="G231" s="28"/>
      <c r="H231" s="28"/>
      <c r="I231" s="28"/>
      <c r="J231" s="28"/>
    </row>
    <row r="232" spans="1:10" s="57" customFormat="1" x14ac:dyDescent="0.25">
      <c r="A232" s="31" t="s">
        <v>27</v>
      </c>
      <c r="B232" s="30" t="s">
        <v>28</v>
      </c>
      <c r="C232" s="30"/>
      <c r="D232" s="30"/>
      <c r="E232" s="30"/>
      <c r="F232" s="30"/>
      <c r="G232" s="30"/>
      <c r="H232" s="30"/>
      <c r="I232" s="30"/>
      <c r="J232" s="30"/>
    </row>
    <row r="233" spans="1:10" s="57" customFormat="1" x14ac:dyDescent="0.25">
      <c r="A233" s="33" t="s">
        <v>29</v>
      </c>
      <c r="B233" s="32" t="s">
        <v>43</v>
      </c>
      <c r="C233" s="32"/>
      <c r="D233" s="32"/>
      <c r="E233" s="32"/>
      <c r="F233" s="32"/>
      <c r="G233" s="32"/>
      <c r="H233" s="32"/>
      <c r="I233" s="32"/>
      <c r="J233" s="32"/>
    </row>
    <row r="234" spans="1:10" s="57" customFormat="1" x14ac:dyDescent="0.25">
      <c r="A234" s="37" t="s">
        <v>31</v>
      </c>
      <c r="B234" s="37" t="s">
        <v>39</v>
      </c>
      <c r="C234" s="35"/>
      <c r="D234" s="35"/>
      <c r="E234" s="35"/>
      <c r="F234" s="35"/>
      <c r="G234" s="35"/>
      <c r="H234" s="35"/>
      <c r="I234" s="35"/>
      <c r="J234" s="36"/>
    </row>
    <row r="235" spans="1:10" s="57" customFormat="1" x14ac:dyDescent="0.25">
      <c r="A235" s="37" t="s">
        <v>40</v>
      </c>
      <c r="B235" s="34" t="s">
        <v>0</v>
      </c>
      <c r="C235" s="40" t="s">
        <v>1</v>
      </c>
      <c r="D235" s="40" t="s">
        <v>2</v>
      </c>
      <c r="E235" s="40" t="s">
        <v>3</v>
      </c>
      <c r="F235" s="40" t="s">
        <v>4</v>
      </c>
      <c r="G235" s="40" t="s">
        <v>5</v>
      </c>
      <c r="H235" s="40" t="s">
        <v>6</v>
      </c>
      <c r="I235" s="40" t="s">
        <v>7</v>
      </c>
      <c r="J235" s="47" t="s">
        <v>8</v>
      </c>
    </row>
    <row r="236" spans="1:10" s="57" customFormat="1" x14ac:dyDescent="0.25">
      <c r="A236" s="34" t="s">
        <v>9</v>
      </c>
      <c r="B236" s="41">
        <v>72818000</v>
      </c>
      <c r="C236" s="42">
        <v>9944000</v>
      </c>
      <c r="D236" s="42">
        <v>35972000</v>
      </c>
      <c r="E236" s="42">
        <v>23880000</v>
      </c>
      <c r="F236" s="42">
        <v>36921000</v>
      </c>
      <c r="G236" s="42">
        <v>8560000</v>
      </c>
      <c r="H236" s="42">
        <v>24000</v>
      </c>
      <c r="I236" s="42">
        <v>2487000</v>
      </c>
      <c r="J236" s="48">
        <v>190606000</v>
      </c>
    </row>
    <row r="237" spans="1:10" s="57" customFormat="1" x14ac:dyDescent="0.25">
      <c r="A237" s="38" t="s">
        <v>10</v>
      </c>
      <c r="B237" s="43">
        <v>70094000</v>
      </c>
      <c r="C237" s="44">
        <v>64734000</v>
      </c>
      <c r="D237" s="44">
        <v>24839000</v>
      </c>
      <c r="E237" s="44">
        <v>26069000</v>
      </c>
      <c r="F237" s="44">
        <v>20864000</v>
      </c>
      <c r="G237" s="44">
        <v>4852000</v>
      </c>
      <c r="H237" s="44">
        <v>30000</v>
      </c>
      <c r="I237" s="44">
        <v>3864000</v>
      </c>
      <c r="J237" s="49">
        <v>215346000</v>
      </c>
    </row>
    <row r="238" spans="1:10" s="57" customFormat="1" x14ac:dyDescent="0.25">
      <c r="A238" s="38" t="s">
        <v>11</v>
      </c>
      <c r="B238" s="43">
        <v>31844000</v>
      </c>
      <c r="C238" s="44">
        <v>25171000</v>
      </c>
      <c r="D238" s="44">
        <v>24967000</v>
      </c>
      <c r="E238" s="44">
        <v>23266000</v>
      </c>
      <c r="F238" s="44">
        <v>11635000</v>
      </c>
      <c r="G238" s="44">
        <v>3896000</v>
      </c>
      <c r="H238" s="44">
        <v>7551000</v>
      </c>
      <c r="I238" s="44">
        <v>1683000</v>
      </c>
      <c r="J238" s="49">
        <v>130013000</v>
      </c>
    </row>
    <row r="239" spans="1:10" s="57" customFormat="1" x14ac:dyDescent="0.25">
      <c r="A239" s="39" t="s">
        <v>32</v>
      </c>
      <c r="B239" s="45">
        <v>1135000</v>
      </c>
      <c r="C239" s="46">
        <v>37818000</v>
      </c>
      <c r="D239" s="46">
        <v>5105000</v>
      </c>
      <c r="E239" s="46">
        <v>8513000</v>
      </c>
      <c r="F239" s="46">
        <v>3794000</v>
      </c>
      <c r="G239" s="46">
        <v>789000</v>
      </c>
      <c r="H239" s="46">
        <v>5131000</v>
      </c>
      <c r="I239" s="46">
        <v>6831000</v>
      </c>
      <c r="J239" s="50">
        <v>69116000</v>
      </c>
    </row>
    <row r="240" spans="1:10" s="57" customFormat="1" x14ac:dyDescent="0.25"/>
    <row r="241" spans="1:10" s="57" customFormat="1" x14ac:dyDescent="0.25">
      <c r="A241" s="25" t="s">
        <v>22</v>
      </c>
      <c r="B241" s="24" t="s">
        <v>59</v>
      </c>
      <c r="C241" s="24"/>
      <c r="D241" s="24"/>
      <c r="E241" s="24"/>
      <c r="F241" s="24"/>
      <c r="G241" s="24"/>
      <c r="H241" s="24"/>
      <c r="I241" s="24"/>
      <c r="J241" s="24"/>
    </row>
    <row r="242" spans="1:10" s="57" customFormat="1" x14ac:dyDescent="0.25">
      <c r="A242" s="27" t="s">
        <v>24</v>
      </c>
      <c r="B242" s="26" t="s">
        <v>25</v>
      </c>
      <c r="C242" s="26"/>
      <c r="D242" s="26"/>
      <c r="E242" s="26"/>
      <c r="F242" s="26"/>
      <c r="G242" s="26"/>
      <c r="H242" s="26"/>
      <c r="I242" s="26"/>
      <c r="J242" s="26"/>
    </row>
    <row r="243" spans="1:10" s="57" customFormat="1" x14ac:dyDescent="0.25">
      <c r="A243" s="29" t="s">
        <v>26</v>
      </c>
      <c r="B243" s="28" t="s">
        <v>42</v>
      </c>
      <c r="C243" s="28"/>
      <c r="D243" s="28"/>
      <c r="E243" s="28"/>
      <c r="F243" s="28"/>
      <c r="G243" s="28"/>
      <c r="H243" s="28"/>
      <c r="I243" s="28"/>
      <c r="J243" s="28"/>
    </row>
    <row r="244" spans="1:10" s="57" customFormat="1" x14ac:dyDescent="0.25">
      <c r="A244" s="31" t="s">
        <v>27</v>
      </c>
      <c r="B244" s="30" t="s">
        <v>28</v>
      </c>
      <c r="C244" s="30"/>
      <c r="D244" s="30"/>
      <c r="E244" s="30"/>
      <c r="F244" s="30"/>
      <c r="G244" s="30"/>
      <c r="H244" s="30"/>
      <c r="I244" s="30"/>
      <c r="J244" s="30"/>
    </row>
    <row r="245" spans="1:10" s="57" customFormat="1" x14ac:dyDescent="0.25">
      <c r="A245" s="33" t="s">
        <v>29</v>
      </c>
      <c r="B245" s="32" t="s">
        <v>43</v>
      </c>
      <c r="C245" s="32"/>
      <c r="D245" s="32"/>
      <c r="E245" s="32"/>
      <c r="F245" s="32"/>
      <c r="G245" s="32"/>
      <c r="H245" s="32"/>
      <c r="I245" s="32"/>
      <c r="J245" s="32"/>
    </row>
    <row r="246" spans="1:10" s="57" customFormat="1" x14ac:dyDescent="0.25">
      <c r="A246" s="37" t="s">
        <v>31</v>
      </c>
      <c r="B246" s="37" t="s">
        <v>39</v>
      </c>
      <c r="C246" s="35"/>
      <c r="D246" s="35"/>
      <c r="E246" s="35"/>
      <c r="F246" s="35"/>
      <c r="G246" s="35"/>
      <c r="H246" s="35"/>
      <c r="I246" s="35"/>
      <c r="J246" s="36"/>
    </row>
    <row r="247" spans="1:10" s="57" customFormat="1" x14ac:dyDescent="0.25">
      <c r="A247" s="37" t="s">
        <v>40</v>
      </c>
      <c r="B247" s="34" t="s">
        <v>0</v>
      </c>
      <c r="C247" s="40" t="s">
        <v>1</v>
      </c>
      <c r="D247" s="40" t="s">
        <v>2</v>
      </c>
      <c r="E247" s="40" t="s">
        <v>3</v>
      </c>
      <c r="F247" s="40" t="s">
        <v>4</v>
      </c>
      <c r="G247" s="40" t="s">
        <v>5</v>
      </c>
      <c r="H247" s="40" t="s">
        <v>6</v>
      </c>
      <c r="I247" s="40" t="s">
        <v>7</v>
      </c>
      <c r="J247" s="47" t="s">
        <v>8</v>
      </c>
    </row>
    <row r="248" spans="1:10" s="57" customFormat="1" x14ac:dyDescent="0.25">
      <c r="A248" s="34" t="s">
        <v>9</v>
      </c>
      <c r="B248" s="41">
        <v>0</v>
      </c>
      <c r="C248" s="42">
        <v>0</v>
      </c>
      <c r="D248" s="42">
        <v>0</v>
      </c>
      <c r="E248" s="42">
        <v>0</v>
      </c>
      <c r="F248" s="42">
        <v>0</v>
      </c>
      <c r="G248" s="42">
        <v>0</v>
      </c>
      <c r="H248" s="42">
        <v>0</v>
      </c>
      <c r="I248" s="42">
        <v>0</v>
      </c>
      <c r="J248" s="48">
        <v>0</v>
      </c>
    </row>
    <row r="249" spans="1:10" s="57" customFormat="1" x14ac:dyDescent="0.25">
      <c r="A249" s="38" t="s">
        <v>10</v>
      </c>
      <c r="B249" s="43">
        <v>10200000</v>
      </c>
      <c r="C249" s="44">
        <v>2200000</v>
      </c>
      <c r="D249" s="44">
        <v>10000000</v>
      </c>
      <c r="E249" s="44">
        <v>4800000</v>
      </c>
      <c r="F249" s="44">
        <v>2000000</v>
      </c>
      <c r="G249" s="44">
        <v>1200000</v>
      </c>
      <c r="H249" s="44">
        <v>200000</v>
      </c>
      <c r="I249" s="44">
        <v>3200000</v>
      </c>
      <c r="J249" s="49">
        <v>33800000</v>
      </c>
    </row>
    <row r="250" spans="1:10" s="57" customFormat="1" x14ac:dyDescent="0.25">
      <c r="A250" s="38" t="s">
        <v>11</v>
      </c>
      <c r="B250" s="43">
        <v>0</v>
      </c>
      <c r="C250" s="44">
        <v>0</v>
      </c>
      <c r="D250" s="44">
        <v>0</v>
      </c>
      <c r="E250" s="44">
        <v>0</v>
      </c>
      <c r="F250" s="44">
        <v>0</v>
      </c>
      <c r="G250" s="44">
        <v>0</v>
      </c>
      <c r="H250" s="44">
        <v>0</v>
      </c>
      <c r="I250" s="44">
        <v>0</v>
      </c>
      <c r="J250" s="49">
        <v>0</v>
      </c>
    </row>
    <row r="251" spans="1:10" s="57" customFormat="1" x14ac:dyDescent="0.25">
      <c r="A251" s="39" t="s">
        <v>32</v>
      </c>
      <c r="B251" s="45">
        <v>0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46">
        <v>0</v>
      </c>
      <c r="I251" s="46">
        <v>0</v>
      </c>
      <c r="J251" s="50">
        <v>0</v>
      </c>
    </row>
    <row r="252" spans="1:10" s="57" customFormat="1" x14ac:dyDescent="0.25"/>
    <row r="253" spans="1:10" s="57" customFormat="1" x14ac:dyDescent="0.25">
      <c r="A253" s="25" t="s">
        <v>22</v>
      </c>
      <c r="B253" s="24" t="s">
        <v>60</v>
      </c>
      <c r="C253" s="24"/>
      <c r="D253" s="24"/>
      <c r="E253" s="24"/>
      <c r="F253" s="24"/>
      <c r="G253" s="24"/>
      <c r="H253" s="24"/>
      <c r="I253" s="24"/>
      <c r="J253" s="24"/>
    </row>
    <row r="254" spans="1:10" s="57" customFormat="1" x14ac:dyDescent="0.25">
      <c r="A254" s="27" t="s">
        <v>24</v>
      </c>
      <c r="B254" s="26" t="s">
        <v>25</v>
      </c>
      <c r="C254" s="26"/>
      <c r="D254" s="26"/>
      <c r="E254" s="26"/>
      <c r="F254" s="26"/>
      <c r="G254" s="26"/>
      <c r="H254" s="26"/>
      <c r="I254" s="26"/>
      <c r="J254" s="26"/>
    </row>
    <row r="255" spans="1:10" s="57" customFormat="1" x14ac:dyDescent="0.25">
      <c r="A255" s="29" t="s">
        <v>26</v>
      </c>
      <c r="B255" s="28" t="s">
        <v>42</v>
      </c>
      <c r="C255" s="28"/>
      <c r="D255" s="28"/>
      <c r="E255" s="28"/>
      <c r="F255" s="28"/>
      <c r="G255" s="28"/>
      <c r="H255" s="28"/>
      <c r="I255" s="28"/>
      <c r="J255" s="28"/>
    </row>
    <row r="256" spans="1:10" s="57" customFormat="1" x14ac:dyDescent="0.25">
      <c r="A256" s="31" t="s">
        <v>27</v>
      </c>
      <c r="B256" s="30" t="s">
        <v>28</v>
      </c>
      <c r="C256" s="30"/>
      <c r="D256" s="30"/>
      <c r="E256" s="30"/>
      <c r="F256" s="30"/>
      <c r="G256" s="30"/>
      <c r="H256" s="30"/>
      <c r="I256" s="30"/>
      <c r="J256" s="30"/>
    </row>
    <row r="257" spans="1:10" s="57" customFormat="1" x14ac:dyDescent="0.25">
      <c r="A257" s="33" t="s">
        <v>29</v>
      </c>
      <c r="B257" s="32" t="s">
        <v>43</v>
      </c>
      <c r="C257" s="32"/>
      <c r="D257" s="32"/>
      <c r="E257" s="32"/>
      <c r="F257" s="32"/>
      <c r="G257" s="32"/>
      <c r="H257" s="32"/>
      <c r="I257" s="32"/>
      <c r="J257" s="32"/>
    </row>
    <row r="258" spans="1:10" s="57" customFormat="1" x14ac:dyDescent="0.25">
      <c r="A258" s="37" t="s">
        <v>31</v>
      </c>
      <c r="B258" s="37" t="s">
        <v>39</v>
      </c>
      <c r="C258" s="35"/>
      <c r="D258" s="35"/>
      <c r="E258" s="35"/>
      <c r="F258" s="35"/>
      <c r="G258" s="35"/>
      <c r="H258" s="35"/>
      <c r="I258" s="35"/>
      <c r="J258" s="36"/>
    </row>
    <row r="259" spans="1:10" s="57" customFormat="1" x14ac:dyDescent="0.25">
      <c r="A259" s="37" t="s">
        <v>40</v>
      </c>
      <c r="B259" s="34" t="s">
        <v>0</v>
      </c>
      <c r="C259" s="40" t="s">
        <v>1</v>
      </c>
      <c r="D259" s="40" t="s">
        <v>2</v>
      </c>
      <c r="E259" s="40" t="s">
        <v>3</v>
      </c>
      <c r="F259" s="40" t="s">
        <v>4</v>
      </c>
      <c r="G259" s="40" t="s">
        <v>5</v>
      </c>
      <c r="H259" s="40" t="s">
        <v>6</v>
      </c>
      <c r="I259" s="40" t="s">
        <v>7</v>
      </c>
      <c r="J259" s="47" t="s">
        <v>8</v>
      </c>
    </row>
    <row r="260" spans="1:10" s="57" customFormat="1" x14ac:dyDescent="0.25">
      <c r="A260" s="34" t="s">
        <v>9</v>
      </c>
      <c r="B260" s="41">
        <v>0</v>
      </c>
      <c r="C260" s="42">
        <v>0</v>
      </c>
      <c r="D260" s="42">
        <v>0</v>
      </c>
      <c r="E260" s="42">
        <v>0</v>
      </c>
      <c r="F260" s="42">
        <v>0</v>
      </c>
      <c r="G260" s="42">
        <v>0</v>
      </c>
      <c r="H260" s="42">
        <v>0</v>
      </c>
      <c r="I260" s="42">
        <v>0</v>
      </c>
      <c r="J260" s="48">
        <v>0</v>
      </c>
    </row>
    <row r="261" spans="1:10" s="57" customFormat="1" x14ac:dyDescent="0.25">
      <c r="A261" s="38" t="s">
        <v>10</v>
      </c>
      <c r="B261" s="43">
        <v>1760000</v>
      </c>
      <c r="C261" s="44">
        <v>3151000</v>
      </c>
      <c r="D261" s="44">
        <v>4184000</v>
      </c>
      <c r="E261" s="44">
        <v>2999000</v>
      </c>
      <c r="F261" s="44">
        <v>1355000</v>
      </c>
      <c r="G261" s="44">
        <v>0</v>
      </c>
      <c r="H261" s="44">
        <v>293000</v>
      </c>
      <c r="I261" s="44">
        <v>215000</v>
      </c>
      <c r="J261" s="49">
        <v>13957000</v>
      </c>
    </row>
    <row r="262" spans="1:10" s="57" customFormat="1" x14ac:dyDescent="0.25">
      <c r="A262" s="38" t="s">
        <v>11</v>
      </c>
      <c r="B262" s="43">
        <v>824000</v>
      </c>
      <c r="C262" s="44">
        <v>3151000</v>
      </c>
      <c r="D262" s="44">
        <v>3273000</v>
      </c>
      <c r="E262" s="44">
        <v>2216000</v>
      </c>
      <c r="F262" s="44">
        <v>1097000</v>
      </c>
      <c r="G262" s="44">
        <v>0</v>
      </c>
      <c r="H262" s="44">
        <v>293000</v>
      </c>
      <c r="I262" s="44">
        <v>215000</v>
      </c>
      <c r="J262" s="49">
        <v>11069000</v>
      </c>
    </row>
    <row r="263" spans="1:10" s="57" customFormat="1" x14ac:dyDescent="0.25">
      <c r="A263" s="39" t="s">
        <v>32</v>
      </c>
      <c r="B263" s="45">
        <v>0</v>
      </c>
      <c r="C263" s="46">
        <v>0</v>
      </c>
      <c r="D263" s="46">
        <v>3166000</v>
      </c>
      <c r="E263" s="46">
        <v>2565000</v>
      </c>
      <c r="F263" s="46">
        <v>1149000</v>
      </c>
      <c r="G263" s="46">
        <v>0</v>
      </c>
      <c r="H263" s="46">
        <v>293000</v>
      </c>
      <c r="I263" s="46">
        <v>215000</v>
      </c>
      <c r="J263" s="50">
        <v>7388000</v>
      </c>
    </row>
    <row r="264" spans="1:10" s="57" customFormat="1" x14ac:dyDescent="0.25"/>
    <row r="265" spans="1:10" s="57" customFormat="1" x14ac:dyDescent="0.25">
      <c r="A265" s="25" t="s">
        <v>22</v>
      </c>
      <c r="B265" s="24" t="s">
        <v>61</v>
      </c>
      <c r="C265" s="24"/>
      <c r="D265" s="24"/>
      <c r="E265" s="24"/>
      <c r="F265" s="24"/>
      <c r="G265" s="24"/>
      <c r="H265" s="24"/>
      <c r="I265" s="24"/>
      <c r="J265" s="24"/>
    </row>
    <row r="266" spans="1:10" s="57" customFormat="1" x14ac:dyDescent="0.25">
      <c r="A266" s="27" t="s">
        <v>24</v>
      </c>
      <c r="B266" s="26" t="s">
        <v>25</v>
      </c>
      <c r="C266" s="26"/>
      <c r="D266" s="26"/>
      <c r="E266" s="26"/>
      <c r="F266" s="26"/>
      <c r="G266" s="26"/>
      <c r="H266" s="26"/>
      <c r="I266" s="26"/>
      <c r="J266" s="26"/>
    </row>
    <row r="267" spans="1:10" s="57" customFormat="1" x14ac:dyDescent="0.25">
      <c r="A267" s="29" t="s">
        <v>26</v>
      </c>
      <c r="B267" s="28" t="s">
        <v>42</v>
      </c>
      <c r="C267" s="28"/>
      <c r="D267" s="28"/>
      <c r="E267" s="28"/>
      <c r="F267" s="28"/>
      <c r="G267" s="28"/>
      <c r="H267" s="28"/>
      <c r="I267" s="28"/>
      <c r="J267" s="28"/>
    </row>
    <row r="268" spans="1:10" s="57" customFormat="1" x14ac:dyDescent="0.25">
      <c r="A268" s="31" t="s">
        <v>27</v>
      </c>
      <c r="B268" s="30" t="s">
        <v>28</v>
      </c>
      <c r="C268" s="30"/>
      <c r="D268" s="30"/>
      <c r="E268" s="30"/>
      <c r="F268" s="30"/>
      <c r="G268" s="30"/>
      <c r="H268" s="30"/>
      <c r="I268" s="30"/>
      <c r="J268" s="30"/>
    </row>
    <row r="269" spans="1:10" s="57" customFormat="1" x14ac:dyDescent="0.25">
      <c r="A269" s="33" t="s">
        <v>29</v>
      </c>
      <c r="B269" s="32" t="s">
        <v>43</v>
      </c>
      <c r="C269" s="32"/>
      <c r="D269" s="32"/>
      <c r="E269" s="32"/>
      <c r="F269" s="32"/>
      <c r="G269" s="32"/>
      <c r="H269" s="32"/>
      <c r="I269" s="32"/>
      <c r="J269" s="32"/>
    </row>
    <row r="270" spans="1:10" s="57" customFormat="1" x14ac:dyDescent="0.25">
      <c r="A270" s="37" t="s">
        <v>31</v>
      </c>
      <c r="B270" s="37" t="s">
        <v>39</v>
      </c>
      <c r="C270" s="35"/>
      <c r="D270" s="35"/>
      <c r="E270" s="35"/>
      <c r="F270" s="35"/>
      <c r="G270" s="35"/>
      <c r="H270" s="35"/>
      <c r="I270" s="35"/>
      <c r="J270" s="36"/>
    </row>
    <row r="271" spans="1:10" s="57" customFormat="1" x14ac:dyDescent="0.25">
      <c r="A271" s="37" t="s">
        <v>40</v>
      </c>
      <c r="B271" s="34" t="s">
        <v>0</v>
      </c>
      <c r="C271" s="40" t="s">
        <v>1</v>
      </c>
      <c r="D271" s="40" t="s">
        <v>2</v>
      </c>
      <c r="E271" s="40" t="s">
        <v>3</v>
      </c>
      <c r="F271" s="40" t="s">
        <v>4</v>
      </c>
      <c r="G271" s="40" t="s">
        <v>5</v>
      </c>
      <c r="H271" s="40" t="s">
        <v>6</v>
      </c>
      <c r="I271" s="40" t="s">
        <v>7</v>
      </c>
      <c r="J271" s="47" t="s">
        <v>8</v>
      </c>
    </row>
    <row r="272" spans="1:10" s="57" customFormat="1" x14ac:dyDescent="0.25">
      <c r="A272" s="34" t="s">
        <v>9</v>
      </c>
      <c r="B272" s="41">
        <v>0</v>
      </c>
      <c r="C272" s="42">
        <v>0</v>
      </c>
      <c r="D272" s="42">
        <v>0</v>
      </c>
      <c r="E272" s="42">
        <v>0</v>
      </c>
      <c r="F272" s="42">
        <v>0</v>
      </c>
      <c r="G272" s="42">
        <v>0</v>
      </c>
      <c r="H272" s="42">
        <v>0</v>
      </c>
      <c r="I272" s="42">
        <v>0</v>
      </c>
      <c r="J272" s="48">
        <v>0</v>
      </c>
    </row>
    <row r="273" spans="1:10" s="57" customFormat="1" x14ac:dyDescent="0.25">
      <c r="A273" s="38" t="s">
        <v>10</v>
      </c>
      <c r="B273" s="43">
        <v>214000</v>
      </c>
      <c r="C273" s="44">
        <v>202000</v>
      </c>
      <c r="D273" s="44">
        <v>0</v>
      </c>
      <c r="E273" s="44">
        <v>110000</v>
      </c>
      <c r="F273" s="44">
        <v>105000</v>
      </c>
      <c r="G273" s="44">
        <v>0</v>
      </c>
      <c r="H273" s="44">
        <v>74000</v>
      </c>
      <c r="I273" s="44">
        <v>0</v>
      </c>
      <c r="J273" s="49">
        <v>705000</v>
      </c>
    </row>
    <row r="274" spans="1:10" s="57" customFormat="1" x14ac:dyDescent="0.25">
      <c r="A274" s="38" t="s">
        <v>11</v>
      </c>
      <c r="B274" s="43">
        <v>214000</v>
      </c>
      <c r="C274" s="44">
        <v>202000</v>
      </c>
      <c r="D274" s="44">
        <v>0</v>
      </c>
      <c r="E274" s="44">
        <v>110000</v>
      </c>
      <c r="F274" s="44">
        <v>105000</v>
      </c>
      <c r="G274" s="44">
        <v>0</v>
      </c>
      <c r="H274" s="44">
        <v>74000</v>
      </c>
      <c r="I274" s="44">
        <v>0</v>
      </c>
      <c r="J274" s="49">
        <v>705000</v>
      </c>
    </row>
    <row r="275" spans="1:10" s="57" customFormat="1" x14ac:dyDescent="0.25">
      <c r="A275" s="39" t="s">
        <v>32</v>
      </c>
      <c r="B275" s="45">
        <v>264000</v>
      </c>
      <c r="C275" s="46">
        <v>249000</v>
      </c>
      <c r="D275" s="46">
        <v>199000</v>
      </c>
      <c r="E275" s="46">
        <v>135000</v>
      </c>
      <c r="F275" s="46">
        <v>129000</v>
      </c>
      <c r="G275" s="46">
        <v>0</v>
      </c>
      <c r="H275" s="46">
        <v>0</v>
      </c>
      <c r="I275" s="46">
        <v>56000</v>
      </c>
      <c r="J275" s="50">
        <v>1032000</v>
      </c>
    </row>
    <row r="276" spans="1:10" s="57" customFormat="1" x14ac:dyDescent="0.25"/>
    <row r="277" spans="1:10" s="57" customFormat="1" x14ac:dyDescent="0.25">
      <c r="A277" s="25" t="s">
        <v>22</v>
      </c>
      <c r="B277" s="24" t="s">
        <v>62</v>
      </c>
      <c r="C277" s="24"/>
      <c r="D277" s="24"/>
      <c r="E277" s="24"/>
      <c r="F277" s="24"/>
      <c r="G277" s="24"/>
      <c r="H277" s="24"/>
      <c r="I277" s="24"/>
      <c r="J277" s="24"/>
    </row>
    <row r="278" spans="1:10" s="57" customFormat="1" x14ac:dyDescent="0.25">
      <c r="A278" s="27" t="s">
        <v>24</v>
      </c>
      <c r="B278" s="26" t="s">
        <v>25</v>
      </c>
      <c r="C278" s="26"/>
      <c r="D278" s="26"/>
      <c r="E278" s="26"/>
      <c r="F278" s="26"/>
      <c r="G278" s="26"/>
      <c r="H278" s="26"/>
      <c r="I278" s="26"/>
      <c r="J278" s="26"/>
    </row>
    <row r="279" spans="1:10" s="57" customFormat="1" x14ac:dyDescent="0.25">
      <c r="A279" s="29" t="s">
        <v>26</v>
      </c>
      <c r="B279" s="28" t="s">
        <v>128</v>
      </c>
      <c r="C279" s="28"/>
      <c r="D279" s="28"/>
      <c r="E279" s="28"/>
      <c r="F279" s="28"/>
      <c r="G279" s="28"/>
      <c r="H279" s="28"/>
      <c r="I279" s="28"/>
      <c r="J279" s="28"/>
    </row>
    <row r="280" spans="1:10" s="57" customFormat="1" x14ac:dyDescent="0.25">
      <c r="A280" s="31" t="s">
        <v>27</v>
      </c>
      <c r="B280" s="30" t="s">
        <v>28</v>
      </c>
      <c r="C280" s="30"/>
      <c r="D280" s="30"/>
      <c r="E280" s="30"/>
      <c r="F280" s="30"/>
      <c r="G280" s="30"/>
      <c r="H280" s="30"/>
      <c r="I280" s="30"/>
      <c r="J280" s="30"/>
    </row>
    <row r="281" spans="1:10" s="57" customFormat="1" x14ac:dyDescent="0.25">
      <c r="A281" s="33" t="s">
        <v>29</v>
      </c>
      <c r="B281" s="32" t="s">
        <v>43</v>
      </c>
      <c r="C281" s="32"/>
      <c r="D281" s="32"/>
      <c r="E281" s="32"/>
      <c r="F281" s="32"/>
      <c r="G281" s="32"/>
      <c r="H281" s="32"/>
      <c r="I281" s="32"/>
      <c r="J281" s="32"/>
    </row>
    <row r="282" spans="1:10" s="57" customFormat="1" x14ac:dyDescent="0.25">
      <c r="A282" s="37" t="s">
        <v>31</v>
      </c>
      <c r="B282" s="37" t="s">
        <v>39</v>
      </c>
      <c r="C282" s="35"/>
      <c r="D282" s="35"/>
      <c r="E282" s="35"/>
      <c r="F282" s="35"/>
      <c r="G282" s="35"/>
      <c r="H282" s="35"/>
      <c r="I282" s="35"/>
      <c r="J282" s="36"/>
    </row>
    <row r="283" spans="1:10" s="57" customFormat="1" x14ac:dyDescent="0.25">
      <c r="A283" s="37" t="s">
        <v>40</v>
      </c>
      <c r="B283" s="34" t="s">
        <v>0</v>
      </c>
      <c r="C283" s="40" t="s">
        <v>1</v>
      </c>
      <c r="D283" s="40" t="s">
        <v>2</v>
      </c>
      <c r="E283" s="40" t="s">
        <v>3</v>
      </c>
      <c r="F283" s="40" t="s">
        <v>4</v>
      </c>
      <c r="G283" s="40" t="s">
        <v>5</v>
      </c>
      <c r="H283" s="40" t="s">
        <v>6</v>
      </c>
      <c r="I283" s="40" t="s">
        <v>7</v>
      </c>
      <c r="J283" s="47" t="s">
        <v>8</v>
      </c>
    </row>
    <row r="284" spans="1:10" s="57" customFormat="1" x14ac:dyDescent="0.25">
      <c r="A284" s="34" t="s">
        <v>9</v>
      </c>
      <c r="B284" s="41">
        <v>0</v>
      </c>
      <c r="C284" s="42">
        <v>0</v>
      </c>
      <c r="D284" s="42">
        <v>0</v>
      </c>
      <c r="E284" s="42">
        <v>0</v>
      </c>
      <c r="F284" s="42">
        <v>0</v>
      </c>
      <c r="G284" s="42">
        <v>0</v>
      </c>
      <c r="H284" s="42">
        <v>0</v>
      </c>
      <c r="I284" s="42">
        <v>0</v>
      </c>
      <c r="J284" s="48">
        <v>0</v>
      </c>
    </row>
    <row r="285" spans="1:10" s="57" customFormat="1" x14ac:dyDescent="0.25">
      <c r="A285" s="38" t="s">
        <v>10</v>
      </c>
      <c r="B285" s="43">
        <v>8518000</v>
      </c>
      <c r="C285" s="44">
        <v>6330000</v>
      </c>
      <c r="D285" s="44">
        <v>5710000</v>
      </c>
      <c r="E285" s="44">
        <v>2562000</v>
      </c>
      <c r="F285" s="44">
        <v>2228000</v>
      </c>
      <c r="G285" s="44">
        <v>767000</v>
      </c>
      <c r="H285" s="44">
        <v>247000</v>
      </c>
      <c r="I285" s="44">
        <v>302000</v>
      </c>
      <c r="J285" s="49">
        <v>26664000</v>
      </c>
    </row>
    <row r="286" spans="1:10" s="57" customFormat="1" x14ac:dyDescent="0.25">
      <c r="A286" s="38" t="s">
        <v>11</v>
      </c>
      <c r="B286" s="43">
        <v>6390000</v>
      </c>
      <c r="C286" s="44">
        <v>4747000</v>
      </c>
      <c r="D286" s="44">
        <v>4283000</v>
      </c>
      <c r="E286" s="44">
        <v>1922000</v>
      </c>
      <c r="F286" s="44">
        <v>1670000</v>
      </c>
      <c r="G286" s="44">
        <v>575000</v>
      </c>
      <c r="H286" s="44">
        <v>186000</v>
      </c>
      <c r="I286" s="44">
        <v>227000</v>
      </c>
      <c r="J286" s="49">
        <v>20000000</v>
      </c>
    </row>
    <row r="287" spans="1:10" s="57" customFormat="1" x14ac:dyDescent="0.25">
      <c r="A287" s="39" t="s">
        <v>32</v>
      </c>
      <c r="B287" s="45">
        <v>8520000</v>
      </c>
      <c r="C287" s="46">
        <v>6330000</v>
      </c>
      <c r="D287" s="46">
        <v>5711000</v>
      </c>
      <c r="E287" s="46">
        <v>2563000</v>
      </c>
      <c r="F287" s="46">
        <v>2227000</v>
      </c>
      <c r="G287" s="46">
        <v>766000</v>
      </c>
      <c r="H287" s="46">
        <v>248000</v>
      </c>
      <c r="I287" s="46">
        <v>303000</v>
      </c>
      <c r="J287" s="50">
        <v>26668000</v>
      </c>
    </row>
    <row r="288" spans="1:10" s="57" customFormat="1" x14ac:dyDescent="0.25"/>
    <row r="289" spans="1:10" s="57" customFormat="1" x14ac:dyDescent="0.25">
      <c r="A289" s="25" t="s">
        <v>22</v>
      </c>
      <c r="B289" s="24" t="s">
        <v>63</v>
      </c>
      <c r="C289" s="24"/>
      <c r="D289" s="24"/>
      <c r="E289" s="24"/>
      <c r="F289" s="24"/>
      <c r="G289" s="24"/>
      <c r="H289" s="24"/>
      <c r="I289" s="24"/>
      <c r="J289" s="24"/>
    </row>
    <row r="290" spans="1:10" s="57" customFormat="1" x14ac:dyDescent="0.25">
      <c r="A290" s="27" t="s">
        <v>24</v>
      </c>
      <c r="B290" s="26" t="s">
        <v>25</v>
      </c>
      <c r="C290" s="26"/>
      <c r="D290" s="26"/>
      <c r="E290" s="26"/>
      <c r="F290" s="26"/>
      <c r="G290" s="26"/>
      <c r="H290" s="26"/>
      <c r="I290" s="26"/>
      <c r="J290" s="26"/>
    </row>
    <row r="291" spans="1:10" s="57" customFormat="1" x14ac:dyDescent="0.25">
      <c r="A291" s="29" t="s">
        <v>26</v>
      </c>
      <c r="B291" s="28" t="s">
        <v>42</v>
      </c>
      <c r="C291" s="28"/>
      <c r="D291" s="28"/>
      <c r="E291" s="28"/>
      <c r="F291" s="28"/>
      <c r="G291" s="28"/>
      <c r="H291" s="28"/>
      <c r="I291" s="28"/>
      <c r="J291" s="28"/>
    </row>
    <row r="292" spans="1:10" s="57" customFormat="1" x14ac:dyDescent="0.25">
      <c r="A292" s="31" t="s">
        <v>27</v>
      </c>
      <c r="B292" s="30" t="s">
        <v>28</v>
      </c>
      <c r="C292" s="30"/>
      <c r="D292" s="30"/>
      <c r="E292" s="30"/>
      <c r="F292" s="30"/>
      <c r="G292" s="30"/>
      <c r="H292" s="30"/>
      <c r="I292" s="30"/>
      <c r="J292" s="30"/>
    </row>
    <row r="293" spans="1:10" s="57" customFormat="1" x14ac:dyDescent="0.25">
      <c r="A293" s="33" t="s">
        <v>29</v>
      </c>
      <c r="B293" s="32" t="s">
        <v>43</v>
      </c>
      <c r="C293" s="32"/>
      <c r="D293" s="32"/>
      <c r="E293" s="32"/>
      <c r="F293" s="32"/>
      <c r="G293" s="32"/>
      <c r="H293" s="32"/>
      <c r="I293" s="32"/>
      <c r="J293" s="32"/>
    </row>
    <row r="294" spans="1:10" s="57" customFormat="1" x14ac:dyDescent="0.25">
      <c r="A294" s="37" t="s">
        <v>31</v>
      </c>
      <c r="B294" s="37" t="s">
        <v>39</v>
      </c>
      <c r="C294" s="35"/>
      <c r="D294" s="35"/>
      <c r="E294" s="35"/>
      <c r="F294" s="35"/>
      <c r="G294" s="35"/>
      <c r="H294" s="35"/>
      <c r="I294" s="35"/>
      <c r="J294" s="36"/>
    </row>
    <row r="295" spans="1:10" s="57" customFormat="1" x14ac:dyDescent="0.25">
      <c r="A295" s="37" t="s">
        <v>40</v>
      </c>
      <c r="B295" s="34" t="s">
        <v>0</v>
      </c>
      <c r="C295" s="40" t="s">
        <v>1</v>
      </c>
      <c r="D295" s="40" t="s">
        <v>2</v>
      </c>
      <c r="E295" s="40" t="s">
        <v>3</v>
      </c>
      <c r="F295" s="40" t="s">
        <v>4</v>
      </c>
      <c r="G295" s="40" t="s">
        <v>5</v>
      </c>
      <c r="H295" s="40" t="s">
        <v>6</v>
      </c>
      <c r="I295" s="40" t="s">
        <v>7</v>
      </c>
      <c r="J295" s="47" t="s">
        <v>8</v>
      </c>
    </row>
    <row r="296" spans="1:10" s="57" customFormat="1" x14ac:dyDescent="0.25">
      <c r="A296" s="34" t="s">
        <v>9</v>
      </c>
      <c r="B296" s="41">
        <v>0</v>
      </c>
      <c r="C296" s="42">
        <v>0</v>
      </c>
      <c r="D296" s="42">
        <v>0</v>
      </c>
      <c r="E296" s="42">
        <v>0</v>
      </c>
      <c r="F296" s="42">
        <v>0</v>
      </c>
      <c r="G296" s="42">
        <v>0</v>
      </c>
      <c r="H296" s="42">
        <v>0</v>
      </c>
      <c r="I296" s="42">
        <v>0</v>
      </c>
      <c r="J296" s="48">
        <v>0</v>
      </c>
    </row>
    <row r="297" spans="1:10" s="57" customFormat="1" x14ac:dyDescent="0.25">
      <c r="A297" s="38" t="s">
        <v>10</v>
      </c>
      <c r="B297" s="43">
        <v>0</v>
      </c>
      <c r="C297" s="44">
        <v>0</v>
      </c>
      <c r="D297" s="44">
        <v>0</v>
      </c>
      <c r="E297" s="44">
        <v>0</v>
      </c>
      <c r="F297" s="44">
        <v>0</v>
      </c>
      <c r="G297" s="44">
        <v>0</v>
      </c>
      <c r="H297" s="44">
        <v>0</v>
      </c>
      <c r="I297" s="44">
        <v>0</v>
      </c>
      <c r="J297" s="49">
        <v>0</v>
      </c>
    </row>
    <row r="298" spans="1:10" s="57" customFormat="1" x14ac:dyDescent="0.25">
      <c r="A298" s="38" t="s">
        <v>11</v>
      </c>
      <c r="B298" s="43">
        <v>76590000</v>
      </c>
      <c r="C298" s="44">
        <v>59303000</v>
      </c>
      <c r="D298" s="44">
        <v>48669000</v>
      </c>
      <c r="E298" s="44">
        <v>24858000</v>
      </c>
      <c r="F298" s="44">
        <v>17314000</v>
      </c>
      <c r="G298" s="44">
        <v>5332000</v>
      </c>
      <c r="H298" s="44">
        <v>3820000</v>
      </c>
      <c r="I298" s="44">
        <v>2465000</v>
      </c>
      <c r="J298" s="49">
        <v>238351000</v>
      </c>
    </row>
    <row r="299" spans="1:10" s="57" customFormat="1" x14ac:dyDescent="0.25">
      <c r="A299" s="39" t="s">
        <v>32</v>
      </c>
      <c r="B299" s="45">
        <v>76588000</v>
      </c>
      <c r="C299" s="46">
        <v>59303000</v>
      </c>
      <c r="D299" s="46">
        <v>48669000</v>
      </c>
      <c r="E299" s="46">
        <v>24858000</v>
      </c>
      <c r="F299" s="46">
        <v>17314000</v>
      </c>
      <c r="G299" s="46">
        <v>5332000</v>
      </c>
      <c r="H299" s="46">
        <v>3820000</v>
      </c>
      <c r="I299" s="46">
        <v>2465000</v>
      </c>
      <c r="J299" s="50">
        <v>238349000</v>
      </c>
    </row>
    <row r="300" spans="1:10" s="57" customFormat="1" x14ac:dyDescent="0.25"/>
    <row r="301" spans="1:10" s="57" customFormat="1" x14ac:dyDescent="0.25">
      <c r="A301" s="25" t="s">
        <v>22</v>
      </c>
      <c r="B301" s="24" t="s">
        <v>64</v>
      </c>
      <c r="C301" s="24"/>
      <c r="D301" s="24"/>
      <c r="E301" s="24"/>
      <c r="F301" s="24"/>
      <c r="G301" s="24"/>
      <c r="H301" s="24"/>
      <c r="I301" s="24"/>
      <c r="J301" s="24"/>
    </row>
    <row r="302" spans="1:10" s="57" customFormat="1" x14ac:dyDescent="0.25">
      <c r="A302" s="27" t="s">
        <v>24</v>
      </c>
      <c r="B302" s="26" t="s">
        <v>25</v>
      </c>
      <c r="C302" s="26"/>
      <c r="D302" s="26"/>
      <c r="E302" s="26"/>
      <c r="F302" s="26"/>
      <c r="G302" s="26"/>
      <c r="H302" s="26"/>
      <c r="I302" s="26"/>
      <c r="J302" s="26"/>
    </row>
    <row r="303" spans="1:10" s="57" customFormat="1" x14ac:dyDescent="0.25">
      <c r="A303" s="29" t="s">
        <v>26</v>
      </c>
      <c r="B303" s="28" t="s">
        <v>42</v>
      </c>
      <c r="C303" s="28"/>
      <c r="D303" s="28"/>
      <c r="E303" s="28"/>
      <c r="F303" s="28"/>
      <c r="G303" s="28"/>
      <c r="H303" s="28"/>
      <c r="I303" s="28"/>
      <c r="J303" s="28"/>
    </row>
    <row r="304" spans="1:10" s="57" customFormat="1" x14ac:dyDescent="0.25">
      <c r="A304" s="31" t="s">
        <v>27</v>
      </c>
      <c r="B304" s="30" t="s">
        <v>28</v>
      </c>
      <c r="C304" s="30"/>
      <c r="D304" s="30"/>
      <c r="E304" s="30"/>
      <c r="F304" s="30"/>
      <c r="G304" s="30"/>
      <c r="H304" s="30"/>
      <c r="I304" s="30"/>
      <c r="J304" s="30"/>
    </row>
    <row r="305" spans="1:10" s="57" customFormat="1" x14ac:dyDescent="0.25">
      <c r="A305" s="33" t="s">
        <v>29</v>
      </c>
      <c r="B305" s="32" t="s">
        <v>43</v>
      </c>
      <c r="C305" s="32"/>
      <c r="D305" s="32"/>
      <c r="E305" s="32"/>
      <c r="F305" s="32"/>
      <c r="G305" s="32"/>
      <c r="H305" s="32"/>
      <c r="I305" s="32"/>
      <c r="J305" s="32"/>
    </row>
    <row r="306" spans="1:10" s="57" customFormat="1" x14ac:dyDescent="0.25">
      <c r="A306" s="37" t="s">
        <v>31</v>
      </c>
      <c r="B306" s="37" t="s">
        <v>39</v>
      </c>
      <c r="C306" s="35"/>
      <c r="D306" s="35"/>
      <c r="E306" s="35"/>
      <c r="F306" s="35"/>
      <c r="G306" s="35"/>
      <c r="H306" s="35"/>
      <c r="I306" s="35"/>
      <c r="J306" s="36"/>
    </row>
    <row r="307" spans="1:10" s="57" customFormat="1" x14ac:dyDescent="0.25">
      <c r="A307" s="37" t="s">
        <v>40</v>
      </c>
      <c r="B307" s="34" t="s">
        <v>0</v>
      </c>
      <c r="C307" s="40" t="s">
        <v>1</v>
      </c>
      <c r="D307" s="40" t="s">
        <v>2</v>
      </c>
      <c r="E307" s="40" t="s">
        <v>3</v>
      </c>
      <c r="F307" s="40" t="s">
        <v>4</v>
      </c>
      <c r="G307" s="40" t="s">
        <v>5</v>
      </c>
      <c r="H307" s="40" t="s">
        <v>6</v>
      </c>
      <c r="I307" s="40" t="s">
        <v>7</v>
      </c>
      <c r="J307" s="47" t="s">
        <v>8</v>
      </c>
    </row>
    <row r="308" spans="1:10" s="57" customFormat="1" x14ac:dyDescent="0.25">
      <c r="A308" s="34" t="s">
        <v>9</v>
      </c>
      <c r="B308" s="41">
        <v>0</v>
      </c>
      <c r="C308" s="42">
        <v>0</v>
      </c>
      <c r="D308" s="42">
        <v>0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8">
        <v>0</v>
      </c>
    </row>
    <row r="309" spans="1:10" s="57" customFormat="1" x14ac:dyDescent="0.25">
      <c r="A309" s="38" t="s">
        <v>10</v>
      </c>
      <c r="B309" s="43">
        <v>0</v>
      </c>
      <c r="C309" s="44">
        <v>0</v>
      </c>
      <c r="D309" s="44">
        <v>0</v>
      </c>
      <c r="E309" s="44">
        <v>0</v>
      </c>
      <c r="F309" s="44">
        <v>0</v>
      </c>
      <c r="G309" s="44">
        <v>0</v>
      </c>
      <c r="H309" s="44">
        <v>0</v>
      </c>
      <c r="I309" s="44">
        <v>0</v>
      </c>
      <c r="J309" s="49">
        <v>0</v>
      </c>
    </row>
    <row r="310" spans="1:10" s="57" customFormat="1" x14ac:dyDescent="0.25">
      <c r="A310" s="38" t="s">
        <v>11</v>
      </c>
      <c r="B310" s="43">
        <v>0</v>
      </c>
      <c r="C310" s="44">
        <v>0</v>
      </c>
      <c r="D310" s="44">
        <v>0</v>
      </c>
      <c r="E310" s="44">
        <v>0</v>
      </c>
      <c r="F310" s="44">
        <v>0</v>
      </c>
      <c r="G310" s="44">
        <v>0</v>
      </c>
      <c r="H310" s="44">
        <v>0</v>
      </c>
      <c r="I310" s="44">
        <v>0</v>
      </c>
      <c r="J310" s="49">
        <v>0</v>
      </c>
    </row>
    <row r="311" spans="1:10" s="57" customFormat="1" x14ac:dyDescent="0.25">
      <c r="A311" s="39" t="s">
        <v>32</v>
      </c>
      <c r="B311" s="45">
        <v>0</v>
      </c>
      <c r="C311" s="46">
        <v>2270000</v>
      </c>
      <c r="D311" s="46">
        <v>0</v>
      </c>
      <c r="E311" s="46">
        <v>0</v>
      </c>
      <c r="F311" s="46">
        <v>790000</v>
      </c>
      <c r="G311" s="46">
        <v>300000</v>
      </c>
      <c r="H311" s="46">
        <v>130000</v>
      </c>
      <c r="I311" s="46">
        <v>230000</v>
      </c>
      <c r="J311" s="50">
        <v>3720000</v>
      </c>
    </row>
    <row r="312" spans="1:10" s="57" customFormat="1" x14ac:dyDescent="0.25"/>
    <row r="313" spans="1:10" s="57" customFormat="1" x14ac:dyDescent="0.25">
      <c r="A313" s="25" t="s">
        <v>22</v>
      </c>
      <c r="B313" s="24" t="s">
        <v>65</v>
      </c>
      <c r="C313" s="24"/>
      <c r="D313" s="24"/>
      <c r="E313" s="24"/>
      <c r="F313" s="24"/>
      <c r="G313" s="24"/>
      <c r="H313" s="24"/>
      <c r="I313" s="24"/>
      <c r="J313" s="24"/>
    </row>
    <row r="314" spans="1:10" s="57" customFormat="1" x14ac:dyDescent="0.25">
      <c r="A314" s="27" t="s">
        <v>24</v>
      </c>
      <c r="B314" s="26" t="s">
        <v>25</v>
      </c>
      <c r="C314" s="26"/>
      <c r="D314" s="26"/>
      <c r="E314" s="26"/>
      <c r="F314" s="26"/>
      <c r="G314" s="26"/>
      <c r="H314" s="26"/>
      <c r="I314" s="26"/>
      <c r="J314" s="26"/>
    </row>
    <row r="315" spans="1:10" s="57" customFormat="1" x14ac:dyDescent="0.25">
      <c r="A315" s="29" t="s">
        <v>26</v>
      </c>
      <c r="B315" s="28" t="s">
        <v>42</v>
      </c>
      <c r="C315" s="28"/>
      <c r="D315" s="28"/>
      <c r="E315" s="28"/>
      <c r="F315" s="28"/>
      <c r="G315" s="28"/>
      <c r="H315" s="28"/>
      <c r="I315" s="28"/>
      <c r="J315" s="28"/>
    </row>
    <row r="316" spans="1:10" s="57" customFormat="1" x14ac:dyDescent="0.25">
      <c r="A316" s="31" t="s">
        <v>27</v>
      </c>
      <c r="B316" s="30" t="s">
        <v>28</v>
      </c>
      <c r="C316" s="30"/>
      <c r="D316" s="30"/>
      <c r="E316" s="30"/>
      <c r="F316" s="30"/>
      <c r="G316" s="30"/>
      <c r="H316" s="30"/>
      <c r="I316" s="30"/>
      <c r="J316" s="30"/>
    </row>
    <row r="317" spans="1:10" s="57" customFormat="1" x14ac:dyDescent="0.25">
      <c r="A317" s="33" t="s">
        <v>29</v>
      </c>
      <c r="B317" s="32" t="s">
        <v>43</v>
      </c>
      <c r="C317" s="32"/>
      <c r="D317" s="32"/>
      <c r="E317" s="32"/>
      <c r="F317" s="32"/>
      <c r="G317" s="32"/>
      <c r="H317" s="32"/>
      <c r="I317" s="32"/>
      <c r="J317" s="32"/>
    </row>
    <row r="318" spans="1:10" s="57" customFormat="1" x14ac:dyDescent="0.25">
      <c r="A318" s="37" t="s">
        <v>31</v>
      </c>
      <c r="B318" s="37" t="s">
        <v>39</v>
      </c>
      <c r="C318" s="35"/>
      <c r="D318" s="35"/>
      <c r="E318" s="35"/>
      <c r="F318" s="35"/>
      <c r="G318" s="35"/>
      <c r="H318" s="35"/>
      <c r="I318" s="35"/>
      <c r="J318" s="36"/>
    </row>
    <row r="319" spans="1:10" s="57" customFormat="1" x14ac:dyDescent="0.25">
      <c r="A319" s="37" t="s">
        <v>40</v>
      </c>
      <c r="B319" s="34" t="s">
        <v>0</v>
      </c>
      <c r="C319" s="40" t="s">
        <v>1</v>
      </c>
      <c r="D319" s="40" t="s">
        <v>2</v>
      </c>
      <c r="E319" s="40" t="s">
        <v>3</v>
      </c>
      <c r="F319" s="40" t="s">
        <v>4</v>
      </c>
      <c r="G319" s="40" t="s">
        <v>5</v>
      </c>
      <c r="H319" s="40" t="s">
        <v>6</v>
      </c>
      <c r="I319" s="40" t="s">
        <v>7</v>
      </c>
      <c r="J319" s="47" t="s">
        <v>8</v>
      </c>
    </row>
    <row r="320" spans="1:10" s="57" customFormat="1" x14ac:dyDescent="0.25">
      <c r="A320" s="34" t="s">
        <v>9</v>
      </c>
      <c r="B320" s="41">
        <v>2000000</v>
      </c>
      <c r="C320" s="42">
        <v>2000000</v>
      </c>
      <c r="D320" s="42">
        <v>2000000</v>
      </c>
      <c r="E320" s="42">
        <v>2000000</v>
      </c>
      <c r="F320" s="42">
        <v>2000000</v>
      </c>
      <c r="G320" s="42">
        <v>2000000</v>
      </c>
      <c r="H320" s="42">
        <v>2000000</v>
      </c>
      <c r="I320" s="42">
        <v>2000000</v>
      </c>
      <c r="J320" s="48">
        <v>16000000</v>
      </c>
    </row>
    <row r="321" spans="1:10" s="57" customFormat="1" x14ac:dyDescent="0.25">
      <c r="A321" s="38" t="s">
        <v>10</v>
      </c>
      <c r="B321" s="43">
        <v>0</v>
      </c>
      <c r="C321" s="44">
        <v>0</v>
      </c>
      <c r="D321" s="44">
        <v>0</v>
      </c>
      <c r="E321" s="44">
        <v>0</v>
      </c>
      <c r="F321" s="44">
        <v>0</v>
      </c>
      <c r="G321" s="44">
        <v>0</v>
      </c>
      <c r="H321" s="44">
        <v>0</v>
      </c>
      <c r="I321" s="44">
        <v>0</v>
      </c>
      <c r="J321" s="49">
        <v>0</v>
      </c>
    </row>
    <row r="322" spans="1:10" s="57" customFormat="1" x14ac:dyDescent="0.25">
      <c r="A322" s="38" t="s">
        <v>11</v>
      </c>
      <c r="B322" s="43">
        <v>0</v>
      </c>
      <c r="C322" s="44">
        <v>0</v>
      </c>
      <c r="D322" s="44">
        <v>0</v>
      </c>
      <c r="E322" s="44">
        <v>0</v>
      </c>
      <c r="F322" s="44">
        <v>0</v>
      </c>
      <c r="G322" s="44">
        <v>0</v>
      </c>
      <c r="H322" s="44">
        <v>0</v>
      </c>
      <c r="I322" s="44">
        <v>0</v>
      </c>
      <c r="J322" s="49">
        <v>0</v>
      </c>
    </row>
    <row r="323" spans="1:10" s="57" customFormat="1" x14ac:dyDescent="0.25">
      <c r="A323" s="39" t="s">
        <v>32</v>
      </c>
      <c r="B323" s="45">
        <v>0</v>
      </c>
      <c r="C323" s="46">
        <v>0</v>
      </c>
      <c r="D323" s="46">
        <v>0</v>
      </c>
      <c r="E323" s="46">
        <v>0</v>
      </c>
      <c r="F323" s="46">
        <v>0</v>
      </c>
      <c r="G323" s="46">
        <v>0</v>
      </c>
      <c r="H323" s="46">
        <v>0</v>
      </c>
      <c r="I323" s="46">
        <v>0</v>
      </c>
      <c r="J323" s="50">
        <v>0</v>
      </c>
    </row>
    <row r="324" spans="1:10" s="57" customFormat="1" x14ac:dyDescent="0.25"/>
    <row r="325" spans="1:10" s="57" customFormat="1" x14ac:dyDescent="0.25">
      <c r="A325" s="25" t="s">
        <v>22</v>
      </c>
      <c r="B325" s="24" t="s">
        <v>66</v>
      </c>
      <c r="C325" s="24"/>
      <c r="D325" s="24"/>
      <c r="E325" s="24"/>
      <c r="F325" s="24"/>
      <c r="G325" s="24"/>
      <c r="H325" s="24"/>
      <c r="I325" s="24"/>
      <c r="J325" s="24"/>
    </row>
    <row r="326" spans="1:10" s="57" customFormat="1" x14ac:dyDescent="0.25">
      <c r="A326" s="27" t="s">
        <v>24</v>
      </c>
      <c r="B326" s="26" t="s">
        <v>25</v>
      </c>
      <c r="C326" s="26"/>
      <c r="D326" s="26"/>
      <c r="E326" s="26"/>
      <c r="F326" s="26"/>
      <c r="G326" s="26"/>
      <c r="H326" s="26"/>
      <c r="I326" s="26"/>
      <c r="J326" s="26"/>
    </row>
    <row r="327" spans="1:10" s="57" customFormat="1" x14ac:dyDescent="0.25">
      <c r="A327" s="29" t="s">
        <v>26</v>
      </c>
      <c r="B327" s="28" t="s">
        <v>42</v>
      </c>
      <c r="C327" s="28"/>
      <c r="D327" s="28"/>
      <c r="E327" s="28"/>
      <c r="F327" s="28"/>
      <c r="G327" s="28"/>
      <c r="H327" s="28"/>
      <c r="I327" s="28"/>
      <c r="J327" s="28"/>
    </row>
    <row r="328" spans="1:10" s="57" customFormat="1" x14ac:dyDescent="0.25">
      <c r="A328" s="31" t="s">
        <v>27</v>
      </c>
      <c r="B328" s="30" t="s">
        <v>28</v>
      </c>
      <c r="C328" s="30"/>
      <c r="D328" s="30"/>
      <c r="E328" s="30"/>
      <c r="F328" s="30"/>
      <c r="G328" s="30"/>
      <c r="H328" s="30"/>
      <c r="I328" s="30"/>
      <c r="J328" s="30"/>
    </row>
    <row r="329" spans="1:10" s="57" customFormat="1" x14ac:dyDescent="0.25">
      <c r="A329" s="33" t="s">
        <v>29</v>
      </c>
      <c r="B329" s="32" t="s">
        <v>43</v>
      </c>
      <c r="C329" s="32"/>
      <c r="D329" s="32"/>
      <c r="E329" s="32"/>
      <c r="F329" s="32"/>
      <c r="G329" s="32"/>
      <c r="H329" s="32"/>
      <c r="I329" s="32"/>
      <c r="J329" s="32"/>
    </row>
    <row r="330" spans="1:10" s="57" customFormat="1" x14ac:dyDescent="0.25">
      <c r="A330" s="37" t="s">
        <v>31</v>
      </c>
      <c r="B330" s="37" t="s">
        <v>39</v>
      </c>
      <c r="C330" s="35"/>
      <c r="D330" s="35"/>
      <c r="E330" s="35"/>
      <c r="F330" s="35"/>
      <c r="G330" s="35"/>
      <c r="H330" s="35"/>
      <c r="I330" s="35"/>
      <c r="J330" s="36"/>
    </row>
    <row r="331" spans="1:10" s="57" customFormat="1" x14ac:dyDescent="0.25">
      <c r="A331" s="37" t="s">
        <v>40</v>
      </c>
      <c r="B331" s="34" t="s">
        <v>0</v>
      </c>
      <c r="C331" s="40" t="s">
        <v>1</v>
      </c>
      <c r="D331" s="40" t="s">
        <v>2</v>
      </c>
      <c r="E331" s="40" t="s">
        <v>3</v>
      </c>
      <c r="F331" s="40" t="s">
        <v>4</v>
      </c>
      <c r="G331" s="40" t="s">
        <v>5</v>
      </c>
      <c r="H331" s="40" t="s">
        <v>6</v>
      </c>
      <c r="I331" s="40" t="s">
        <v>7</v>
      </c>
      <c r="J331" s="47" t="s">
        <v>8</v>
      </c>
    </row>
    <row r="332" spans="1:10" s="57" customFormat="1" x14ac:dyDescent="0.25">
      <c r="A332" s="34" t="s">
        <v>9</v>
      </c>
      <c r="B332" s="41">
        <v>2300000</v>
      </c>
      <c r="C332" s="42">
        <v>0</v>
      </c>
      <c r="D332" s="42">
        <v>2728000</v>
      </c>
      <c r="E332" s="42">
        <v>0</v>
      </c>
      <c r="F332" s="42">
        <v>8000000</v>
      </c>
      <c r="G332" s="42">
        <v>105464000</v>
      </c>
      <c r="H332" s="42">
        <v>0</v>
      </c>
      <c r="I332" s="42">
        <v>0</v>
      </c>
      <c r="J332" s="48">
        <v>118492000</v>
      </c>
    </row>
    <row r="333" spans="1:10" s="57" customFormat="1" x14ac:dyDescent="0.25">
      <c r="A333" s="38" t="s">
        <v>10</v>
      </c>
      <c r="B333" s="43">
        <v>3000000</v>
      </c>
      <c r="C333" s="44">
        <v>0</v>
      </c>
      <c r="D333" s="44">
        <v>3021000</v>
      </c>
      <c r="E333" s="44">
        <v>0</v>
      </c>
      <c r="F333" s="44">
        <v>1849000</v>
      </c>
      <c r="G333" s="44">
        <v>2607000</v>
      </c>
      <c r="H333" s="44">
        <v>0</v>
      </c>
      <c r="I333" s="44">
        <v>583000</v>
      </c>
      <c r="J333" s="49">
        <v>11060000</v>
      </c>
    </row>
    <row r="334" spans="1:10" s="57" customFormat="1" x14ac:dyDescent="0.25">
      <c r="A334" s="38" t="s">
        <v>11</v>
      </c>
      <c r="B334" s="43">
        <v>2000000</v>
      </c>
      <c r="C334" s="44">
        <v>0</v>
      </c>
      <c r="D334" s="44">
        <v>0</v>
      </c>
      <c r="E334" s="44">
        <v>0</v>
      </c>
      <c r="F334" s="44">
        <v>0</v>
      </c>
      <c r="G334" s="44">
        <v>400000</v>
      </c>
      <c r="H334" s="44">
        <v>0</v>
      </c>
      <c r="I334" s="44">
        <v>0</v>
      </c>
      <c r="J334" s="49">
        <v>2400000</v>
      </c>
    </row>
    <row r="335" spans="1:10" s="57" customFormat="1" x14ac:dyDescent="0.25">
      <c r="A335" s="39" t="s">
        <v>32</v>
      </c>
      <c r="B335" s="45">
        <v>0</v>
      </c>
      <c r="C335" s="46">
        <v>0</v>
      </c>
      <c r="D335" s="46">
        <v>0</v>
      </c>
      <c r="E335" s="46">
        <v>0</v>
      </c>
      <c r="F335" s="46">
        <v>0</v>
      </c>
      <c r="G335" s="46">
        <v>0</v>
      </c>
      <c r="H335" s="46">
        <v>0</v>
      </c>
      <c r="I335" s="46">
        <v>0</v>
      </c>
      <c r="J335" s="50">
        <v>0</v>
      </c>
    </row>
    <row r="336" spans="1:10" s="57" customFormat="1" x14ac:dyDescent="0.25"/>
    <row r="337" spans="1:10" s="57" customFormat="1" x14ac:dyDescent="0.25">
      <c r="A337" s="25" t="s">
        <v>22</v>
      </c>
      <c r="B337" s="24" t="s">
        <v>67</v>
      </c>
      <c r="C337" s="24"/>
      <c r="D337" s="24"/>
      <c r="E337" s="24"/>
      <c r="F337" s="24"/>
      <c r="G337" s="24"/>
      <c r="H337" s="24"/>
      <c r="I337" s="24"/>
      <c r="J337" s="24"/>
    </row>
    <row r="338" spans="1:10" s="57" customFormat="1" x14ac:dyDescent="0.25">
      <c r="A338" s="27" t="s">
        <v>24</v>
      </c>
      <c r="B338" s="26" t="s">
        <v>25</v>
      </c>
      <c r="C338" s="26"/>
      <c r="D338" s="26"/>
      <c r="E338" s="26"/>
      <c r="F338" s="26"/>
      <c r="G338" s="26"/>
      <c r="H338" s="26"/>
      <c r="I338" s="26"/>
      <c r="J338" s="26"/>
    </row>
    <row r="339" spans="1:10" s="57" customFormat="1" x14ac:dyDescent="0.25">
      <c r="A339" s="29" t="s">
        <v>26</v>
      </c>
      <c r="B339" s="28" t="s">
        <v>42</v>
      </c>
      <c r="C339" s="28"/>
      <c r="D339" s="28"/>
      <c r="E339" s="28"/>
      <c r="F339" s="28"/>
      <c r="G339" s="28"/>
      <c r="H339" s="28"/>
      <c r="I339" s="28"/>
      <c r="J339" s="28"/>
    </row>
    <row r="340" spans="1:10" s="57" customFormat="1" x14ac:dyDescent="0.25">
      <c r="A340" s="31" t="s">
        <v>27</v>
      </c>
      <c r="B340" s="30" t="s">
        <v>28</v>
      </c>
      <c r="C340" s="30"/>
      <c r="D340" s="30"/>
      <c r="E340" s="30"/>
      <c r="F340" s="30"/>
      <c r="G340" s="30"/>
      <c r="H340" s="30"/>
      <c r="I340" s="30"/>
      <c r="J340" s="30"/>
    </row>
    <row r="341" spans="1:10" s="57" customFormat="1" x14ac:dyDescent="0.25">
      <c r="A341" s="33" t="s">
        <v>29</v>
      </c>
      <c r="B341" s="32" t="s">
        <v>43</v>
      </c>
      <c r="C341" s="32"/>
      <c r="D341" s="32"/>
      <c r="E341" s="32"/>
      <c r="F341" s="32"/>
      <c r="G341" s="32"/>
      <c r="H341" s="32"/>
      <c r="I341" s="32"/>
      <c r="J341" s="32"/>
    </row>
    <row r="342" spans="1:10" s="57" customFormat="1" x14ac:dyDescent="0.25">
      <c r="A342" s="37" t="s">
        <v>31</v>
      </c>
      <c r="B342" s="37" t="s">
        <v>39</v>
      </c>
      <c r="C342" s="35"/>
      <c r="D342" s="35"/>
      <c r="E342" s="35"/>
      <c r="F342" s="35"/>
      <c r="G342" s="35"/>
      <c r="H342" s="35"/>
      <c r="I342" s="35"/>
      <c r="J342" s="36"/>
    </row>
    <row r="343" spans="1:10" s="57" customFormat="1" x14ac:dyDescent="0.25">
      <c r="A343" s="37" t="s">
        <v>40</v>
      </c>
      <c r="B343" s="34" t="s">
        <v>0</v>
      </c>
      <c r="C343" s="40" t="s">
        <v>1</v>
      </c>
      <c r="D343" s="40" t="s">
        <v>2</v>
      </c>
      <c r="E343" s="40" t="s">
        <v>3</v>
      </c>
      <c r="F343" s="40" t="s">
        <v>4</v>
      </c>
      <c r="G343" s="40" t="s">
        <v>5</v>
      </c>
      <c r="H343" s="40" t="s">
        <v>6</v>
      </c>
      <c r="I343" s="40" t="s">
        <v>7</v>
      </c>
      <c r="J343" s="47" t="s">
        <v>8</v>
      </c>
    </row>
    <row r="344" spans="1:10" s="57" customFormat="1" x14ac:dyDescent="0.25">
      <c r="A344" s="34" t="s">
        <v>9</v>
      </c>
      <c r="B344" s="41">
        <v>0</v>
      </c>
      <c r="C344" s="42">
        <v>0</v>
      </c>
      <c r="D344" s="42">
        <v>0</v>
      </c>
      <c r="E344" s="42">
        <v>0</v>
      </c>
      <c r="F344" s="42">
        <v>0</v>
      </c>
      <c r="G344" s="42">
        <v>0</v>
      </c>
      <c r="H344" s="42">
        <v>0</v>
      </c>
      <c r="I344" s="42">
        <v>0</v>
      </c>
      <c r="J344" s="48">
        <v>0</v>
      </c>
    </row>
    <row r="345" spans="1:10" s="57" customFormat="1" x14ac:dyDescent="0.25">
      <c r="A345" s="38" t="s">
        <v>10</v>
      </c>
      <c r="B345" s="43">
        <v>12270000</v>
      </c>
      <c r="C345" s="44">
        <v>18950000</v>
      </c>
      <c r="D345" s="44">
        <v>7000000</v>
      </c>
      <c r="E345" s="44">
        <v>7090000</v>
      </c>
      <c r="F345" s="44">
        <v>3580000</v>
      </c>
      <c r="G345" s="44">
        <v>2140000</v>
      </c>
      <c r="H345" s="44">
        <v>1690000</v>
      </c>
      <c r="I345" s="44">
        <v>1230000</v>
      </c>
      <c r="J345" s="49">
        <v>53950000</v>
      </c>
    </row>
    <row r="346" spans="1:10" s="57" customFormat="1" x14ac:dyDescent="0.25">
      <c r="A346" s="38" t="s">
        <v>11</v>
      </c>
      <c r="B346" s="43">
        <v>16450000</v>
      </c>
      <c r="C346" s="44">
        <v>6770000</v>
      </c>
      <c r="D346" s="44">
        <v>9380000</v>
      </c>
      <c r="E346" s="44">
        <v>2540000</v>
      </c>
      <c r="F346" s="44">
        <v>4800000</v>
      </c>
      <c r="G346" s="44">
        <v>760000</v>
      </c>
      <c r="H346" s="44">
        <v>610000</v>
      </c>
      <c r="I346" s="44">
        <v>1660000</v>
      </c>
      <c r="J346" s="49">
        <v>42970000</v>
      </c>
    </row>
    <row r="347" spans="1:10" s="57" customFormat="1" x14ac:dyDescent="0.25">
      <c r="A347" s="39" t="s">
        <v>32</v>
      </c>
      <c r="B347" s="45">
        <v>0</v>
      </c>
      <c r="C347" s="46">
        <v>0</v>
      </c>
      <c r="D347" s="46">
        <v>0</v>
      </c>
      <c r="E347" s="46">
        <v>0</v>
      </c>
      <c r="F347" s="46">
        <v>0</v>
      </c>
      <c r="G347" s="46">
        <v>0</v>
      </c>
      <c r="H347" s="46">
        <v>0</v>
      </c>
      <c r="I347" s="46">
        <v>0</v>
      </c>
      <c r="J347" s="50">
        <v>0</v>
      </c>
    </row>
    <row r="348" spans="1:10" s="57" customFormat="1" x14ac:dyDescent="0.25"/>
    <row r="349" spans="1:10" s="57" customFormat="1" x14ac:dyDescent="0.25">
      <c r="A349" s="25" t="s">
        <v>22</v>
      </c>
      <c r="B349" s="24" t="s">
        <v>68</v>
      </c>
      <c r="C349" s="24"/>
      <c r="D349" s="24"/>
      <c r="E349" s="24"/>
      <c r="F349" s="24"/>
      <c r="G349" s="24"/>
      <c r="H349" s="24"/>
      <c r="I349" s="24"/>
      <c r="J349" s="24"/>
    </row>
    <row r="350" spans="1:10" s="57" customFormat="1" x14ac:dyDescent="0.25">
      <c r="A350" s="27" t="s">
        <v>24</v>
      </c>
      <c r="B350" s="26" t="s">
        <v>25</v>
      </c>
      <c r="C350" s="26"/>
      <c r="D350" s="26"/>
      <c r="E350" s="26"/>
      <c r="F350" s="26"/>
      <c r="G350" s="26"/>
      <c r="H350" s="26"/>
      <c r="I350" s="26"/>
      <c r="J350" s="26"/>
    </row>
    <row r="351" spans="1:10" s="57" customFormat="1" x14ac:dyDescent="0.25">
      <c r="A351" s="29" t="s">
        <v>26</v>
      </c>
      <c r="B351" s="28" t="s">
        <v>42</v>
      </c>
      <c r="C351" s="28"/>
      <c r="D351" s="28"/>
      <c r="E351" s="28"/>
      <c r="F351" s="28"/>
      <c r="G351" s="28"/>
      <c r="H351" s="28"/>
      <c r="I351" s="28"/>
      <c r="J351" s="28"/>
    </row>
    <row r="352" spans="1:10" s="57" customFormat="1" x14ac:dyDescent="0.25">
      <c r="A352" s="31" t="s">
        <v>27</v>
      </c>
      <c r="B352" s="30" t="s">
        <v>28</v>
      </c>
      <c r="C352" s="30"/>
      <c r="D352" s="30"/>
      <c r="E352" s="30"/>
      <c r="F352" s="30"/>
      <c r="G352" s="30"/>
      <c r="H352" s="30"/>
      <c r="I352" s="30"/>
      <c r="J352" s="30"/>
    </row>
    <row r="353" spans="1:10" s="57" customFormat="1" x14ac:dyDescent="0.25">
      <c r="A353" s="33" t="s">
        <v>29</v>
      </c>
      <c r="B353" s="32" t="s">
        <v>43</v>
      </c>
      <c r="C353" s="32"/>
      <c r="D353" s="32"/>
      <c r="E353" s="32"/>
      <c r="F353" s="32"/>
      <c r="G353" s="32"/>
      <c r="H353" s="32"/>
      <c r="I353" s="32"/>
      <c r="J353" s="32"/>
    </row>
    <row r="354" spans="1:10" s="57" customFormat="1" x14ac:dyDescent="0.25">
      <c r="A354" s="37" t="s">
        <v>31</v>
      </c>
      <c r="B354" s="37" t="s">
        <v>39</v>
      </c>
      <c r="C354" s="35"/>
      <c r="D354" s="35"/>
      <c r="E354" s="35"/>
      <c r="F354" s="35"/>
      <c r="G354" s="35"/>
      <c r="H354" s="35"/>
      <c r="I354" s="35"/>
      <c r="J354" s="36"/>
    </row>
    <row r="355" spans="1:10" s="57" customFormat="1" x14ac:dyDescent="0.25">
      <c r="A355" s="37" t="s">
        <v>40</v>
      </c>
      <c r="B355" s="34" t="s">
        <v>0</v>
      </c>
      <c r="C355" s="40" t="s">
        <v>1</v>
      </c>
      <c r="D355" s="40" t="s">
        <v>2</v>
      </c>
      <c r="E355" s="40" t="s">
        <v>3</v>
      </c>
      <c r="F355" s="40" t="s">
        <v>4</v>
      </c>
      <c r="G355" s="40" t="s">
        <v>5</v>
      </c>
      <c r="H355" s="40" t="s">
        <v>6</v>
      </c>
      <c r="I355" s="40" t="s">
        <v>7</v>
      </c>
      <c r="J355" s="47" t="s">
        <v>8</v>
      </c>
    </row>
    <row r="356" spans="1:10" s="57" customFormat="1" x14ac:dyDescent="0.25">
      <c r="A356" s="34" t="s">
        <v>9</v>
      </c>
      <c r="B356" s="41">
        <v>16903000</v>
      </c>
      <c r="C356" s="42">
        <v>13286000</v>
      </c>
      <c r="D356" s="42">
        <v>8069000</v>
      </c>
      <c r="E356" s="42">
        <v>2272000</v>
      </c>
      <c r="F356" s="42">
        <v>5193000</v>
      </c>
      <c r="G356" s="42">
        <v>1120000</v>
      </c>
      <c r="H356" s="42">
        <v>763000</v>
      </c>
      <c r="I356" s="42">
        <v>3402000</v>
      </c>
      <c r="J356" s="48">
        <v>51008000</v>
      </c>
    </row>
    <row r="357" spans="1:10" s="57" customFormat="1" x14ac:dyDescent="0.25">
      <c r="A357" s="38" t="s">
        <v>10</v>
      </c>
      <c r="B357" s="43">
        <v>21056000</v>
      </c>
      <c r="C357" s="44">
        <v>16949000</v>
      </c>
      <c r="D357" s="44">
        <v>18221000</v>
      </c>
      <c r="E357" s="44">
        <v>11249000</v>
      </c>
      <c r="F357" s="44">
        <v>5208000</v>
      </c>
      <c r="G357" s="44">
        <v>3200000</v>
      </c>
      <c r="H357" s="44">
        <v>1865000</v>
      </c>
      <c r="I357" s="44">
        <v>5320000</v>
      </c>
      <c r="J357" s="49">
        <v>83068000</v>
      </c>
    </row>
    <row r="358" spans="1:10" s="57" customFormat="1" x14ac:dyDescent="0.25">
      <c r="A358" s="38" t="s">
        <v>11</v>
      </c>
      <c r="B358" s="43">
        <v>5012000</v>
      </c>
      <c r="C358" s="44">
        <v>4391000</v>
      </c>
      <c r="D358" s="44">
        <v>5520000</v>
      </c>
      <c r="E358" s="44">
        <v>2929000</v>
      </c>
      <c r="F358" s="44">
        <v>1495000</v>
      </c>
      <c r="G358" s="44">
        <v>741000</v>
      </c>
      <c r="H358" s="44">
        <v>599000</v>
      </c>
      <c r="I358" s="44">
        <v>4904000</v>
      </c>
      <c r="J358" s="49">
        <v>25591000</v>
      </c>
    </row>
    <row r="359" spans="1:10" s="57" customFormat="1" x14ac:dyDescent="0.25">
      <c r="A359" s="39" t="s">
        <v>32</v>
      </c>
      <c r="B359" s="45">
        <v>3616000</v>
      </c>
      <c r="C359" s="46">
        <v>3602000</v>
      </c>
      <c r="D359" s="46">
        <v>4838000</v>
      </c>
      <c r="E359" s="46">
        <v>2706000</v>
      </c>
      <c r="F359" s="46">
        <v>1567000</v>
      </c>
      <c r="G359" s="46">
        <v>669000</v>
      </c>
      <c r="H359" s="46">
        <v>554000</v>
      </c>
      <c r="I359" s="46">
        <v>3719000</v>
      </c>
      <c r="J359" s="50">
        <v>21271000</v>
      </c>
    </row>
    <row r="360" spans="1:10" s="57" customFormat="1" x14ac:dyDescent="0.25"/>
    <row r="361" spans="1:10" s="57" customFormat="1" x14ac:dyDescent="0.25">
      <c r="A361" s="25" t="s">
        <v>22</v>
      </c>
      <c r="B361" s="24" t="s">
        <v>69</v>
      </c>
      <c r="C361" s="24"/>
      <c r="D361" s="24"/>
      <c r="E361" s="24"/>
      <c r="F361" s="24"/>
      <c r="G361" s="24"/>
      <c r="H361" s="24"/>
      <c r="I361" s="24"/>
      <c r="J361" s="24"/>
    </row>
    <row r="362" spans="1:10" s="57" customFormat="1" x14ac:dyDescent="0.25">
      <c r="A362" s="27" t="s">
        <v>24</v>
      </c>
      <c r="B362" s="26" t="s">
        <v>25</v>
      </c>
      <c r="C362" s="26"/>
      <c r="D362" s="26"/>
      <c r="E362" s="26"/>
      <c r="F362" s="26"/>
      <c r="G362" s="26"/>
      <c r="H362" s="26"/>
      <c r="I362" s="26"/>
      <c r="J362" s="26"/>
    </row>
    <row r="363" spans="1:10" s="57" customFormat="1" x14ac:dyDescent="0.25">
      <c r="A363" s="29" t="s">
        <v>26</v>
      </c>
      <c r="B363" s="28" t="s">
        <v>42</v>
      </c>
      <c r="C363" s="28"/>
      <c r="D363" s="28"/>
      <c r="E363" s="28"/>
      <c r="F363" s="28"/>
      <c r="G363" s="28"/>
      <c r="H363" s="28"/>
      <c r="I363" s="28"/>
      <c r="J363" s="28"/>
    </row>
    <row r="364" spans="1:10" s="57" customFormat="1" x14ac:dyDescent="0.25">
      <c r="A364" s="31" t="s">
        <v>27</v>
      </c>
      <c r="B364" s="30" t="s">
        <v>28</v>
      </c>
      <c r="C364" s="30"/>
      <c r="D364" s="30"/>
      <c r="E364" s="30"/>
      <c r="F364" s="30"/>
      <c r="G364" s="30"/>
      <c r="H364" s="30"/>
      <c r="I364" s="30"/>
      <c r="J364" s="30"/>
    </row>
    <row r="365" spans="1:10" s="57" customFormat="1" x14ac:dyDescent="0.25">
      <c r="A365" s="33" t="s">
        <v>29</v>
      </c>
      <c r="B365" s="32" t="s">
        <v>43</v>
      </c>
      <c r="C365" s="32"/>
      <c r="D365" s="32"/>
      <c r="E365" s="32"/>
      <c r="F365" s="32"/>
      <c r="G365" s="32"/>
      <c r="H365" s="32"/>
      <c r="I365" s="32"/>
      <c r="J365" s="32"/>
    </row>
    <row r="366" spans="1:10" s="57" customFormat="1" x14ac:dyDescent="0.25">
      <c r="A366" s="37" t="s">
        <v>31</v>
      </c>
      <c r="B366" s="37" t="s">
        <v>39</v>
      </c>
      <c r="C366" s="35"/>
      <c r="D366" s="35"/>
      <c r="E366" s="35"/>
      <c r="F366" s="35"/>
      <c r="G366" s="35"/>
      <c r="H366" s="35"/>
      <c r="I366" s="35"/>
      <c r="J366" s="36"/>
    </row>
    <row r="367" spans="1:10" s="57" customFormat="1" x14ac:dyDescent="0.25">
      <c r="A367" s="37" t="s">
        <v>40</v>
      </c>
      <c r="B367" s="34" t="s">
        <v>0</v>
      </c>
      <c r="C367" s="40" t="s">
        <v>1</v>
      </c>
      <c r="D367" s="40" t="s">
        <v>2</v>
      </c>
      <c r="E367" s="40" t="s">
        <v>3</v>
      </c>
      <c r="F367" s="40" t="s">
        <v>4</v>
      </c>
      <c r="G367" s="40" t="s">
        <v>5</v>
      </c>
      <c r="H367" s="40" t="s">
        <v>6</v>
      </c>
      <c r="I367" s="40" t="s">
        <v>7</v>
      </c>
      <c r="J367" s="47" t="s">
        <v>8</v>
      </c>
    </row>
    <row r="368" spans="1:10" s="57" customFormat="1" x14ac:dyDescent="0.25">
      <c r="A368" s="34" t="s">
        <v>9</v>
      </c>
      <c r="B368" s="41">
        <v>12560000</v>
      </c>
      <c r="C368" s="42">
        <v>18926000</v>
      </c>
      <c r="D368" s="42">
        <v>25611000</v>
      </c>
      <c r="E368" s="42">
        <v>140890000</v>
      </c>
      <c r="F368" s="42">
        <v>12170000</v>
      </c>
      <c r="G368" s="42">
        <v>181584000</v>
      </c>
      <c r="H368" s="42">
        <v>13237000</v>
      </c>
      <c r="I368" s="42">
        <v>3200000</v>
      </c>
      <c r="J368" s="48">
        <v>408178000</v>
      </c>
    </row>
    <row r="369" spans="1:10" s="57" customFormat="1" x14ac:dyDescent="0.25">
      <c r="A369" s="38" t="s">
        <v>10</v>
      </c>
      <c r="B369" s="43">
        <v>160240000</v>
      </c>
      <c r="C369" s="44">
        <v>283045000</v>
      </c>
      <c r="D369" s="44">
        <v>118987000</v>
      </c>
      <c r="E369" s="44">
        <v>188250000</v>
      </c>
      <c r="F369" s="44">
        <v>52430000</v>
      </c>
      <c r="G369" s="44">
        <v>33743000</v>
      </c>
      <c r="H369" s="44">
        <v>12330000</v>
      </c>
      <c r="I369" s="44">
        <v>36550000</v>
      </c>
      <c r="J369" s="49">
        <v>885575000</v>
      </c>
    </row>
    <row r="370" spans="1:10" s="57" customFormat="1" x14ac:dyDescent="0.25">
      <c r="A370" s="38" t="s">
        <v>11</v>
      </c>
      <c r="B370" s="43">
        <v>94618000</v>
      </c>
      <c r="C370" s="44">
        <v>61736000</v>
      </c>
      <c r="D370" s="44">
        <v>218737000</v>
      </c>
      <c r="E370" s="44">
        <v>9451000</v>
      </c>
      <c r="F370" s="44">
        <v>48142000</v>
      </c>
      <c r="G370" s="44">
        <v>13784000</v>
      </c>
      <c r="H370" s="44">
        <v>6468000</v>
      </c>
      <c r="I370" s="44">
        <v>7100000</v>
      </c>
      <c r="J370" s="49">
        <v>460036000</v>
      </c>
    </row>
    <row r="371" spans="1:10" s="57" customFormat="1" x14ac:dyDescent="0.25">
      <c r="A371" s="39" t="s">
        <v>32</v>
      </c>
      <c r="B371" s="45">
        <v>170067000</v>
      </c>
      <c r="C371" s="46">
        <v>136662000</v>
      </c>
      <c r="D371" s="46">
        <v>64316000</v>
      </c>
      <c r="E371" s="46">
        <v>76698000</v>
      </c>
      <c r="F371" s="46">
        <v>31755000</v>
      </c>
      <c r="G371" s="46">
        <v>3703000</v>
      </c>
      <c r="H371" s="46">
        <v>4684000</v>
      </c>
      <c r="I371" s="46">
        <v>4150000</v>
      </c>
      <c r="J371" s="50">
        <v>492035000</v>
      </c>
    </row>
    <row r="372" spans="1:10" s="57" customFormat="1" x14ac:dyDescent="0.25"/>
    <row r="373" spans="1:10" s="57" customFormat="1" x14ac:dyDescent="0.25">
      <c r="A373" s="25" t="s">
        <v>22</v>
      </c>
      <c r="B373" s="24" t="s">
        <v>70</v>
      </c>
      <c r="C373" s="24"/>
      <c r="D373" s="24"/>
      <c r="E373" s="24"/>
      <c r="F373" s="24"/>
      <c r="G373" s="24"/>
      <c r="H373" s="24"/>
      <c r="I373" s="24"/>
      <c r="J373" s="24"/>
    </row>
    <row r="374" spans="1:10" s="57" customFormat="1" x14ac:dyDescent="0.25">
      <c r="A374" s="27" t="s">
        <v>24</v>
      </c>
      <c r="B374" s="26" t="s">
        <v>25</v>
      </c>
      <c r="C374" s="26"/>
      <c r="D374" s="26"/>
      <c r="E374" s="26"/>
      <c r="F374" s="26"/>
      <c r="G374" s="26"/>
      <c r="H374" s="26"/>
      <c r="I374" s="26"/>
      <c r="J374" s="26"/>
    </row>
    <row r="375" spans="1:10" s="57" customFormat="1" x14ac:dyDescent="0.25">
      <c r="A375" s="29" t="s">
        <v>26</v>
      </c>
      <c r="B375" s="28" t="s">
        <v>42</v>
      </c>
      <c r="C375" s="28"/>
      <c r="D375" s="28"/>
      <c r="E375" s="28"/>
      <c r="F375" s="28"/>
      <c r="G375" s="28"/>
      <c r="H375" s="28"/>
      <c r="I375" s="28"/>
      <c r="J375" s="28"/>
    </row>
    <row r="376" spans="1:10" s="57" customFormat="1" x14ac:dyDescent="0.25">
      <c r="A376" s="31" t="s">
        <v>27</v>
      </c>
      <c r="B376" s="30" t="s">
        <v>28</v>
      </c>
      <c r="C376" s="30"/>
      <c r="D376" s="30"/>
      <c r="E376" s="30"/>
      <c r="F376" s="30"/>
      <c r="G376" s="30"/>
      <c r="H376" s="30"/>
      <c r="I376" s="30"/>
      <c r="J376" s="30"/>
    </row>
    <row r="377" spans="1:10" s="57" customFormat="1" x14ac:dyDescent="0.25">
      <c r="A377" s="33" t="s">
        <v>29</v>
      </c>
      <c r="B377" s="32" t="s">
        <v>43</v>
      </c>
      <c r="C377" s="32"/>
      <c r="D377" s="32"/>
      <c r="E377" s="32"/>
      <c r="F377" s="32"/>
      <c r="G377" s="32"/>
      <c r="H377" s="32"/>
      <c r="I377" s="32"/>
      <c r="J377" s="32"/>
    </row>
    <row r="378" spans="1:10" s="57" customFormat="1" x14ac:dyDescent="0.25">
      <c r="A378" s="37" t="s">
        <v>31</v>
      </c>
      <c r="B378" s="37" t="s">
        <v>39</v>
      </c>
      <c r="C378" s="35"/>
      <c r="D378" s="35"/>
      <c r="E378" s="35"/>
      <c r="F378" s="35"/>
      <c r="G378" s="35"/>
      <c r="H378" s="35"/>
      <c r="I378" s="35"/>
      <c r="J378" s="36"/>
    </row>
    <row r="379" spans="1:10" s="57" customFormat="1" x14ac:dyDescent="0.25">
      <c r="A379" s="37" t="s">
        <v>40</v>
      </c>
      <c r="B379" s="34" t="s">
        <v>0</v>
      </c>
      <c r="C379" s="40" t="s">
        <v>1</v>
      </c>
      <c r="D379" s="40" t="s">
        <v>2</v>
      </c>
      <c r="E379" s="40" t="s">
        <v>3</v>
      </c>
      <c r="F379" s="40" t="s">
        <v>4</v>
      </c>
      <c r="G379" s="40" t="s">
        <v>5</v>
      </c>
      <c r="H379" s="40" t="s">
        <v>6</v>
      </c>
      <c r="I379" s="40" t="s">
        <v>7</v>
      </c>
      <c r="J379" s="47" t="s">
        <v>8</v>
      </c>
    </row>
    <row r="380" spans="1:10" s="57" customFormat="1" x14ac:dyDescent="0.25">
      <c r="A380" s="34" t="s">
        <v>9</v>
      </c>
      <c r="B380" s="41">
        <v>269687394</v>
      </c>
      <c r="C380" s="42">
        <v>216535366</v>
      </c>
      <c r="D380" s="42">
        <v>178419777</v>
      </c>
      <c r="E380" s="42">
        <v>114924076</v>
      </c>
      <c r="F380" s="42">
        <v>31358000</v>
      </c>
      <c r="G380" s="42">
        <v>28362609</v>
      </c>
      <c r="H380" s="42">
        <v>13120398</v>
      </c>
      <c r="I380" s="42">
        <v>15593907</v>
      </c>
      <c r="J380" s="48">
        <v>868001527</v>
      </c>
    </row>
    <row r="381" spans="1:10" s="57" customFormat="1" x14ac:dyDescent="0.25">
      <c r="A381" s="38" t="s">
        <v>10</v>
      </c>
      <c r="B381" s="43">
        <v>241213000</v>
      </c>
      <c r="C381" s="44">
        <v>177902000</v>
      </c>
      <c r="D381" s="44">
        <v>144945000</v>
      </c>
      <c r="E381" s="44">
        <v>70058000</v>
      </c>
      <c r="F381" s="44">
        <v>92875000</v>
      </c>
      <c r="G381" s="44">
        <v>1425000</v>
      </c>
      <c r="H381" s="44">
        <v>21326000</v>
      </c>
      <c r="I381" s="44">
        <v>9525000</v>
      </c>
      <c r="J381" s="49">
        <v>759269000</v>
      </c>
    </row>
    <row r="382" spans="1:10" s="57" customFormat="1" x14ac:dyDescent="0.25">
      <c r="A382" s="38" t="s">
        <v>11</v>
      </c>
      <c r="B382" s="43">
        <v>182543000</v>
      </c>
      <c r="C382" s="44">
        <v>140535000</v>
      </c>
      <c r="D382" s="44">
        <v>114408000</v>
      </c>
      <c r="E382" s="44">
        <v>59251000</v>
      </c>
      <c r="F382" s="44">
        <v>42535000</v>
      </c>
      <c r="G382" s="44">
        <v>14730000</v>
      </c>
      <c r="H382" s="44">
        <v>10409000</v>
      </c>
      <c r="I382" s="44">
        <v>7092000</v>
      </c>
      <c r="J382" s="49">
        <v>571503000</v>
      </c>
    </row>
    <row r="383" spans="1:10" s="57" customFormat="1" x14ac:dyDescent="0.25">
      <c r="A383" s="39" t="s">
        <v>32</v>
      </c>
      <c r="B383" s="45">
        <v>203800000</v>
      </c>
      <c r="C383" s="46">
        <v>154700000</v>
      </c>
      <c r="D383" s="46">
        <v>125900000</v>
      </c>
      <c r="E383" s="46">
        <v>64300000</v>
      </c>
      <c r="F383" s="46">
        <v>46000000</v>
      </c>
      <c r="G383" s="46">
        <v>29233000</v>
      </c>
      <c r="H383" s="46">
        <v>9900000</v>
      </c>
      <c r="I383" s="46">
        <v>6900000</v>
      </c>
      <c r="J383" s="50">
        <v>640733000</v>
      </c>
    </row>
    <row r="384" spans="1:10" s="57" customFormat="1" x14ac:dyDescent="0.25"/>
    <row r="385" spans="1:10" s="57" customFormat="1" x14ac:dyDescent="0.25">
      <c r="A385" s="25" t="s">
        <v>22</v>
      </c>
      <c r="B385" s="24" t="s">
        <v>71</v>
      </c>
      <c r="C385" s="24"/>
      <c r="D385" s="24"/>
      <c r="E385" s="24"/>
      <c r="F385" s="24"/>
      <c r="G385" s="24"/>
      <c r="H385" s="24"/>
      <c r="I385" s="24"/>
      <c r="J385" s="24"/>
    </row>
    <row r="386" spans="1:10" s="57" customFormat="1" x14ac:dyDescent="0.25">
      <c r="A386" s="27" t="s">
        <v>24</v>
      </c>
      <c r="B386" s="26" t="s">
        <v>25</v>
      </c>
      <c r="C386" s="26"/>
      <c r="D386" s="26"/>
      <c r="E386" s="26"/>
      <c r="F386" s="26"/>
      <c r="G386" s="26"/>
      <c r="H386" s="26"/>
      <c r="I386" s="26"/>
      <c r="J386" s="26"/>
    </row>
    <row r="387" spans="1:10" s="57" customFormat="1" x14ac:dyDescent="0.25">
      <c r="A387" s="29" t="s">
        <v>26</v>
      </c>
      <c r="B387" s="28" t="s">
        <v>42</v>
      </c>
      <c r="C387" s="28"/>
      <c r="D387" s="28"/>
      <c r="E387" s="28"/>
      <c r="F387" s="28"/>
      <c r="G387" s="28"/>
      <c r="H387" s="28"/>
      <c r="I387" s="28"/>
      <c r="J387" s="28"/>
    </row>
    <row r="388" spans="1:10" s="57" customFormat="1" x14ac:dyDescent="0.25">
      <c r="A388" s="31" t="s">
        <v>27</v>
      </c>
      <c r="B388" s="30" t="s">
        <v>28</v>
      </c>
      <c r="C388" s="30"/>
      <c r="D388" s="30"/>
      <c r="E388" s="30"/>
      <c r="F388" s="30"/>
      <c r="G388" s="30"/>
      <c r="H388" s="30"/>
      <c r="I388" s="30"/>
      <c r="J388" s="30"/>
    </row>
    <row r="389" spans="1:10" s="57" customFormat="1" x14ac:dyDescent="0.25">
      <c r="A389" s="33" t="s">
        <v>29</v>
      </c>
      <c r="B389" s="32" t="s">
        <v>43</v>
      </c>
      <c r="C389" s="32"/>
      <c r="D389" s="32"/>
      <c r="E389" s="32"/>
      <c r="F389" s="32"/>
      <c r="G389" s="32"/>
      <c r="H389" s="32"/>
      <c r="I389" s="32"/>
      <c r="J389" s="32"/>
    </row>
    <row r="390" spans="1:10" s="57" customFormat="1" x14ac:dyDescent="0.25">
      <c r="A390" s="37" t="s">
        <v>31</v>
      </c>
      <c r="B390" s="37" t="s">
        <v>39</v>
      </c>
      <c r="C390" s="35"/>
      <c r="D390" s="35"/>
      <c r="E390" s="35"/>
      <c r="F390" s="35"/>
      <c r="G390" s="35"/>
      <c r="H390" s="35"/>
      <c r="I390" s="35"/>
      <c r="J390" s="36"/>
    </row>
    <row r="391" spans="1:10" s="57" customFormat="1" x14ac:dyDescent="0.25">
      <c r="A391" s="37" t="s">
        <v>40</v>
      </c>
      <c r="B391" s="34" t="s">
        <v>0</v>
      </c>
      <c r="C391" s="40" t="s">
        <v>1</v>
      </c>
      <c r="D391" s="40" t="s">
        <v>2</v>
      </c>
      <c r="E391" s="40" t="s">
        <v>3</v>
      </c>
      <c r="F391" s="40" t="s">
        <v>4</v>
      </c>
      <c r="G391" s="40" t="s">
        <v>5</v>
      </c>
      <c r="H391" s="40" t="s">
        <v>6</v>
      </c>
      <c r="I391" s="40" t="s">
        <v>7</v>
      </c>
      <c r="J391" s="47" t="s">
        <v>8</v>
      </c>
    </row>
    <row r="392" spans="1:10" s="57" customFormat="1" x14ac:dyDescent="0.25">
      <c r="A392" s="34" t="s">
        <v>9</v>
      </c>
      <c r="B392" s="41">
        <v>5340000</v>
      </c>
      <c r="C392" s="42">
        <v>1107000</v>
      </c>
      <c r="D392" s="42">
        <v>6126000</v>
      </c>
      <c r="E392" s="42">
        <v>2800000</v>
      </c>
      <c r="F392" s="42">
        <v>935000</v>
      </c>
      <c r="G392" s="42">
        <v>525000</v>
      </c>
      <c r="H392" s="42">
        <v>200000</v>
      </c>
      <c r="I392" s="42">
        <v>4390000</v>
      </c>
      <c r="J392" s="48">
        <v>21423000</v>
      </c>
    </row>
    <row r="393" spans="1:10" s="57" customFormat="1" x14ac:dyDescent="0.25">
      <c r="A393" s="38" t="s">
        <v>10</v>
      </c>
      <c r="B393" s="43">
        <v>5740000</v>
      </c>
      <c r="C393" s="44">
        <v>1124000</v>
      </c>
      <c r="D393" s="44">
        <v>6929000</v>
      </c>
      <c r="E393" s="44">
        <v>3440000</v>
      </c>
      <c r="F393" s="44">
        <v>1209000</v>
      </c>
      <c r="G393" s="44">
        <v>645000</v>
      </c>
      <c r="H393" s="44">
        <v>230000</v>
      </c>
      <c r="I393" s="44">
        <v>4195000</v>
      </c>
      <c r="J393" s="49">
        <v>23512000</v>
      </c>
    </row>
    <row r="394" spans="1:10" s="57" customFormat="1" x14ac:dyDescent="0.25">
      <c r="A394" s="38" t="s">
        <v>11</v>
      </c>
      <c r="B394" s="43">
        <v>5740000</v>
      </c>
      <c r="C394" s="44">
        <v>1325000</v>
      </c>
      <c r="D394" s="44">
        <v>7146000</v>
      </c>
      <c r="E394" s="44">
        <v>3760000</v>
      </c>
      <c r="F394" s="44">
        <v>1261000</v>
      </c>
      <c r="G394" s="44">
        <v>705000</v>
      </c>
      <c r="H394" s="44">
        <v>240000</v>
      </c>
      <c r="I394" s="44">
        <v>4080000</v>
      </c>
      <c r="J394" s="49">
        <v>24257000</v>
      </c>
    </row>
    <row r="395" spans="1:10" s="57" customFormat="1" x14ac:dyDescent="0.25">
      <c r="A395" s="39" t="s">
        <v>32</v>
      </c>
      <c r="B395" s="45">
        <v>5490000</v>
      </c>
      <c r="C395" s="46">
        <v>1420000</v>
      </c>
      <c r="D395" s="46">
        <v>7648000</v>
      </c>
      <c r="E395" s="46">
        <v>3920000</v>
      </c>
      <c r="F395" s="46">
        <v>1118000</v>
      </c>
      <c r="G395" s="46">
        <v>735000</v>
      </c>
      <c r="H395" s="46">
        <v>250000</v>
      </c>
      <c r="I395" s="46">
        <v>3750000</v>
      </c>
      <c r="J395" s="50">
        <v>24331000</v>
      </c>
    </row>
    <row r="396" spans="1:10" s="57" customFormat="1" x14ac:dyDescent="0.25"/>
    <row r="397" spans="1:10" s="57" customFormat="1" x14ac:dyDescent="0.25">
      <c r="A397" s="25" t="s">
        <v>22</v>
      </c>
      <c r="B397" s="24" t="s">
        <v>72</v>
      </c>
      <c r="C397" s="24"/>
      <c r="D397" s="24"/>
      <c r="E397" s="24"/>
      <c r="F397" s="24"/>
      <c r="G397" s="24"/>
      <c r="H397" s="24"/>
      <c r="I397" s="24"/>
      <c r="J397" s="24"/>
    </row>
    <row r="398" spans="1:10" s="57" customFormat="1" x14ac:dyDescent="0.25">
      <c r="A398" s="27" t="s">
        <v>24</v>
      </c>
      <c r="B398" s="26" t="s">
        <v>25</v>
      </c>
      <c r="C398" s="26"/>
      <c r="D398" s="26"/>
      <c r="E398" s="26"/>
      <c r="F398" s="26"/>
      <c r="G398" s="26"/>
      <c r="H398" s="26"/>
      <c r="I398" s="26"/>
      <c r="J398" s="26"/>
    </row>
    <row r="399" spans="1:10" s="57" customFormat="1" x14ac:dyDescent="0.25">
      <c r="A399" s="29" t="s">
        <v>26</v>
      </c>
      <c r="B399" s="28" t="s">
        <v>42</v>
      </c>
      <c r="C399" s="28"/>
      <c r="D399" s="28"/>
      <c r="E399" s="28"/>
      <c r="F399" s="28"/>
      <c r="G399" s="28"/>
      <c r="H399" s="28"/>
      <c r="I399" s="28"/>
      <c r="J399" s="28"/>
    </row>
    <row r="400" spans="1:10" s="57" customFormat="1" x14ac:dyDescent="0.25">
      <c r="A400" s="31" t="s">
        <v>27</v>
      </c>
      <c r="B400" s="30" t="s">
        <v>28</v>
      </c>
      <c r="C400" s="30"/>
      <c r="D400" s="30"/>
      <c r="E400" s="30"/>
      <c r="F400" s="30"/>
      <c r="G400" s="30"/>
      <c r="H400" s="30"/>
      <c r="I400" s="30"/>
      <c r="J400" s="30"/>
    </row>
    <row r="401" spans="1:10" s="57" customFormat="1" x14ac:dyDescent="0.25">
      <c r="A401" s="33" t="s">
        <v>29</v>
      </c>
      <c r="B401" s="32" t="s">
        <v>43</v>
      </c>
      <c r="C401" s="32"/>
      <c r="D401" s="32"/>
      <c r="E401" s="32"/>
      <c r="F401" s="32"/>
      <c r="G401" s="32"/>
      <c r="H401" s="32"/>
      <c r="I401" s="32"/>
      <c r="J401" s="32"/>
    </row>
    <row r="402" spans="1:10" s="57" customFormat="1" x14ac:dyDescent="0.25">
      <c r="A402" s="37" t="s">
        <v>31</v>
      </c>
      <c r="B402" s="37" t="s">
        <v>39</v>
      </c>
      <c r="C402" s="35"/>
      <c r="D402" s="35"/>
      <c r="E402" s="35"/>
      <c r="F402" s="35"/>
      <c r="G402" s="35"/>
      <c r="H402" s="35"/>
      <c r="I402" s="35"/>
      <c r="J402" s="36"/>
    </row>
    <row r="403" spans="1:10" s="57" customFormat="1" x14ac:dyDescent="0.25">
      <c r="A403" s="37" t="s">
        <v>40</v>
      </c>
      <c r="B403" s="34" t="s">
        <v>0</v>
      </c>
      <c r="C403" s="40" t="s">
        <v>1</v>
      </c>
      <c r="D403" s="40" t="s">
        <v>2</v>
      </c>
      <c r="E403" s="40" t="s">
        <v>3</v>
      </c>
      <c r="F403" s="40" t="s">
        <v>4</v>
      </c>
      <c r="G403" s="40" t="s">
        <v>5</v>
      </c>
      <c r="H403" s="40" t="s">
        <v>6</v>
      </c>
      <c r="I403" s="40" t="s">
        <v>7</v>
      </c>
      <c r="J403" s="47" t="s">
        <v>8</v>
      </c>
    </row>
    <row r="404" spans="1:10" s="57" customFormat="1" x14ac:dyDescent="0.25">
      <c r="A404" s="34" t="s">
        <v>9</v>
      </c>
      <c r="B404" s="41">
        <v>0</v>
      </c>
      <c r="C404" s="42">
        <v>0</v>
      </c>
      <c r="D404" s="42">
        <v>0</v>
      </c>
      <c r="E404" s="42">
        <v>0</v>
      </c>
      <c r="F404" s="42">
        <v>0</v>
      </c>
      <c r="G404" s="42">
        <v>0</v>
      </c>
      <c r="H404" s="42">
        <v>0</v>
      </c>
      <c r="I404" s="42">
        <v>0</v>
      </c>
      <c r="J404" s="48">
        <v>0</v>
      </c>
    </row>
    <row r="405" spans="1:10" s="57" customFormat="1" x14ac:dyDescent="0.25">
      <c r="A405" s="38" t="s">
        <v>10</v>
      </c>
      <c r="B405" s="43">
        <v>32905000</v>
      </c>
      <c r="C405" s="44">
        <v>12737000</v>
      </c>
      <c r="D405" s="44">
        <v>21229000</v>
      </c>
      <c r="E405" s="44">
        <v>15922000</v>
      </c>
      <c r="F405" s="44">
        <v>18045000</v>
      </c>
      <c r="G405" s="44">
        <v>3184000</v>
      </c>
      <c r="H405" s="44">
        <v>1061000</v>
      </c>
      <c r="I405" s="44">
        <v>1061000</v>
      </c>
      <c r="J405" s="49">
        <v>106144000</v>
      </c>
    </row>
    <row r="406" spans="1:10" s="57" customFormat="1" x14ac:dyDescent="0.25">
      <c r="A406" s="38" t="s">
        <v>11</v>
      </c>
      <c r="B406" s="43">
        <v>30409000</v>
      </c>
      <c r="C406" s="44">
        <v>12755000</v>
      </c>
      <c r="D406" s="44">
        <v>16822000</v>
      </c>
      <c r="E406" s="44">
        <v>8781000</v>
      </c>
      <c r="F406" s="44">
        <v>13402000</v>
      </c>
      <c r="G406" s="44">
        <v>5823000</v>
      </c>
      <c r="H406" s="44">
        <v>3050000</v>
      </c>
      <c r="I406" s="44">
        <v>1386000</v>
      </c>
      <c r="J406" s="49">
        <v>92428000</v>
      </c>
    </row>
    <row r="407" spans="1:10" s="57" customFormat="1" x14ac:dyDescent="0.25">
      <c r="A407" s="39" t="s">
        <v>32</v>
      </c>
      <c r="B407" s="45">
        <v>35985000</v>
      </c>
      <c r="C407" s="46">
        <v>4146000</v>
      </c>
      <c r="D407" s="46">
        <v>13534000</v>
      </c>
      <c r="E407" s="46">
        <v>7275000</v>
      </c>
      <c r="F407" s="46">
        <v>10561000</v>
      </c>
      <c r="G407" s="46">
        <v>1408000</v>
      </c>
      <c r="H407" s="46">
        <v>3990000</v>
      </c>
      <c r="I407" s="46">
        <v>1330000</v>
      </c>
      <c r="J407" s="50">
        <v>78229000</v>
      </c>
    </row>
    <row r="408" spans="1:10" s="57" customFormat="1" x14ac:dyDescent="0.25"/>
    <row r="409" spans="1:10" s="57" customFormat="1" x14ac:dyDescent="0.25">
      <c r="A409" s="25" t="s">
        <v>22</v>
      </c>
      <c r="B409" s="24" t="s">
        <v>73</v>
      </c>
      <c r="C409" s="24"/>
      <c r="D409" s="24"/>
      <c r="E409" s="24"/>
      <c r="F409" s="24"/>
      <c r="G409" s="24"/>
      <c r="H409" s="24"/>
      <c r="I409" s="24"/>
      <c r="J409" s="24"/>
    </row>
    <row r="410" spans="1:10" s="57" customFormat="1" x14ac:dyDescent="0.25">
      <c r="A410" s="27" t="s">
        <v>24</v>
      </c>
      <c r="B410" s="26" t="s">
        <v>25</v>
      </c>
      <c r="C410" s="26"/>
      <c r="D410" s="26"/>
      <c r="E410" s="26"/>
      <c r="F410" s="26"/>
      <c r="G410" s="26"/>
      <c r="H410" s="26"/>
      <c r="I410" s="26"/>
      <c r="J410" s="26"/>
    </row>
    <row r="411" spans="1:10" s="57" customFormat="1" x14ac:dyDescent="0.25">
      <c r="A411" s="29" t="s">
        <v>26</v>
      </c>
      <c r="B411" s="28" t="s">
        <v>42</v>
      </c>
      <c r="C411" s="28"/>
      <c r="D411" s="28"/>
      <c r="E411" s="28"/>
      <c r="F411" s="28"/>
      <c r="G411" s="28"/>
      <c r="H411" s="28"/>
      <c r="I411" s="28"/>
      <c r="J411" s="28"/>
    </row>
    <row r="412" spans="1:10" s="57" customFormat="1" x14ac:dyDescent="0.25">
      <c r="A412" s="31" t="s">
        <v>27</v>
      </c>
      <c r="B412" s="30" t="s">
        <v>28</v>
      </c>
      <c r="C412" s="30"/>
      <c r="D412" s="30"/>
      <c r="E412" s="30"/>
      <c r="F412" s="30"/>
      <c r="G412" s="30"/>
      <c r="H412" s="30"/>
      <c r="I412" s="30"/>
      <c r="J412" s="30"/>
    </row>
    <row r="413" spans="1:10" s="57" customFormat="1" x14ac:dyDescent="0.25">
      <c r="A413" s="33" t="s">
        <v>29</v>
      </c>
      <c r="B413" s="32" t="s">
        <v>43</v>
      </c>
      <c r="C413" s="32"/>
      <c r="D413" s="32"/>
      <c r="E413" s="32"/>
      <c r="F413" s="32"/>
      <c r="G413" s="32"/>
      <c r="H413" s="32"/>
      <c r="I413" s="32"/>
      <c r="J413" s="32"/>
    </row>
    <row r="414" spans="1:10" s="57" customFormat="1" x14ac:dyDescent="0.25">
      <c r="A414" s="37" t="s">
        <v>31</v>
      </c>
      <c r="B414" s="37" t="s">
        <v>39</v>
      </c>
      <c r="C414" s="35"/>
      <c r="D414" s="35"/>
      <c r="E414" s="35"/>
      <c r="F414" s="35"/>
      <c r="G414" s="35"/>
      <c r="H414" s="35"/>
      <c r="I414" s="35"/>
      <c r="J414" s="36"/>
    </row>
    <row r="415" spans="1:10" s="57" customFormat="1" x14ac:dyDescent="0.25">
      <c r="A415" s="37" t="s">
        <v>40</v>
      </c>
      <c r="B415" s="34" t="s">
        <v>0</v>
      </c>
      <c r="C415" s="40" t="s">
        <v>1</v>
      </c>
      <c r="D415" s="40" t="s">
        <v>2</v>
      </c>
      <c r="E415" s="40" t="s">
        <v>3</v>
      </c>
      <c r="F415" s="40" t="s">
        <v>4</v>
      </c>
      <c r="G415" s="40" t="s">
        <v>5</v>
      </c>
      <c r="H415" s="40" t="s">
        <v>6</v>
      </c>
      <c r="I415" s="40" t="s">
        <v>7</v>
      </c>
      <c r="J415" s="47" t="s">
        <v>8</v>
      </c>
    </row>
    <row r="416" spans="1:10" s="57" customFormat="1" x14ac:dyDescent="0.25">
      <c r="A416" s="34" t="s">
        <v>9</v>
      </c>
      <c r="B416" s="41">
        <v>0</v>
      </c>
      <c r="C416" s="42">
        <v>0</v>
      </c>
      <c r="D416" s="42">
        <v>0</v>
      </c>
      <c r="E416" s="42">
        <v>0</v>
      </c>
      <c r="F416" s="42">
        <v>0</v>
      </c>
      <c r="G416" s="42">
        <v>0</v>
      </c>
      <c r="H416" s="42">
        <v>0</v>
      </c>
      <c r="I416" s="42">
        <v>0</v>
      </c>
      <c r="J416" s="48">
        <v>0</v>
      </c>
    </row>
    <row r="417" spans="1:10" s="57" customFormat="1" x14ac:dyDescent="0.25">
      <c r="A417" s="38" t="s">
        <v>10</v>
      </c>
      <c r="B417" s="43">
        <v>218000</v>
      </c>
      <c r="C417" s="44">
        <v>226000</v>
      </c>
      <c r="D417" s="44">
        <v>2480000</v>
      </c>
      <c r="E417" s="44">
        <v>2459000</v>
      </c>
      <c r="F417" s="44">
        <v>1624000</v>
      </c>
      <c r="G417" s="44">
        <v>0</v>
      </c>
      <c r="H417" s="44">
        <v>0</v>
      </c>
      <c r="I417" s="44">
        <v>2164000</v>
      </c>
      <c r="J417" s="49">
        <v>9171000</v>
      </c>
    </row>
    <row r="418" spans="1:10" s="57" customFormat="1" x14ac:dyDescent="0.25">
      <c r="A418" s="38" t="s">
        <v>11</v>
      </c>
      <c r="B418" s="43">
        <v>925000</v>
      </c>
      <c r="C418" s="44">
        <v>234000</v>
      </c>
      <c r="D418" s="44">
        <v>3480480</v>
      </c>
      <c r="E418" s="44">
        <v>4835298</v>
      </c>
      <c r="F418" s="44">
        <v>2178000</v>
      </c>
      <c r="G418" s="44">
        <v>0</v>
      </c>
      <c r="H418" s="44">
        <v>0</v>
      </c>
      <c r="I418" s="44">
        <v>3888000</v>
      </c>
      <c r="J418" s="49">
        <v>15540778</v>
      </c>
    </row>
    <row r="419" spans="1:10" s="57" customFormat="1" x14ac:dyDescent="0.25">
      <c r="A419" s="39" t="s">
        <v>32</v>
      </c>
      <c r="B419" s="45">
        <v>349000</v>
      </c>
      <c r="C419" s="46">
        <v>13000</v>
      </c>
      <c r="D419" s="46">
        <v>869740</v>
      </c>
      <c r="E419" s="46">
        <v>2846149</v>
      </c>
      <c r="F419" s="46">
        <v>1317000</v>
      </c>
      <c r="G419" s="46">
        <v>0</v>
      </c>
      <c r="H419" s="46">
        <v>0</v>
      </c>
      <c r="I419" s="46">
        <v>1998000</v>
      </c>
      <c r="J419" s="50">
        <v>7392889</v>
      </c>
    </row>
    <row r="420" spans="1:10" s="57" customFormat="1" x14ac:dyDescent="0.25"/>
    <row r="421" spans="1:10" s="57" customFormat="1" x14ac:dyDescent="0.25">
      <c r="A421" s="25" t="s">
        <v>22</v>
      </c>
      <c r="B421" s="24" t="s">
        <v>74</v>
      </c>
      <c r="C421" s="24"/>
      <c r="D421" s="24"/>
      <c r="E421" s="24"/>
      <c r="F421" s="24"/>
      <c r="G421" s="24"/>
      <c r="H421" s="24"/>
      <c r="I421" s="24"/>
      <c r="J421" s="24"/>
    </row>
    <row r="422" spans="1:10" s="57" customFormat="1" x14ac:dyDescent="0.25">
      <c r="A422" s="27" t="s">
        <v>24</v>
      </c>
      <c r="B422" s="26" t="s">
        <v>25</v>
      </c>
      <c r="C422" s="26"/>
      <c r="D422" s="26"/>
      <c r="E422" s="26"/>
      <c r="F422" s="26"/>
      <c r="G422" s="26"/>
      <c r="H422" s="26"/>
      <c r="I422" s="26"/>
      <c r="J422" s="26"/>
    </row>
    <row r="423" spans="1:10" s="57" customFormat="1" x14ac:dyDescent="0.25">
      <c r="A423" s="29" t="s">
        <v>26</v>
      </c>
      <c r="B423" s="28" t="s">
        <v>42</v>
      </c>
      <c r="C423" s="28"/>
      <c r="D423" s="28"/>
      <c r="E423" s="28"/>
      <c r="F423" s="28"/>
      <c r="G423" s="28"/>
      <c r="H423" s="28"/>
      <c r="I423" s="28"/>
      <c r="J423" s="28"/>
    </row>
    <row r="424" spans="1:10" s="57" customFormat="1" x14ac:dyDescent="0.25">
      <c r="A424" s="31" t="s">
        <v>27</v>
      </c>
      <c r="B424" s="30" t="s">
        <v>28</v>
      </c>
      <c r="C424" s="30"/>
      <c r="D424" s="30"/>
      <c r="E424" s="30"/>
      <c r="F424" s="30"/>
      <c r="G424" s="30"/>
      <c r="H424" s="30"/>
      <c r="I424" s="30"/>
      <c r="J424" s="30"/>
    </row>
    <row r="425" spans="1:10" s="57" customFormat="1" x14ac:dyDescent="0.25">
      <c r="A425" s="33" t="s">
        <v>29</v>
      </c>
      <c r="B425" s="32" t="s">
        <v>43</v>
      </c>
      <c r="C425" s="32"/>
      <c r="D425" s="32"/>
      <c r="E425" s="32"/>
      <c r="F425" s="32"/>
      <c r="G425" s="32"/>
      <c r="H425" s="32"/>
      <c r="I425" s="32"/>
      <c r="J425" s="32"/>
    </row>
    <row r="426" spans="1:10" s="57" customFormat="1" x14ac:dyDescent="0.25">
      <c r="A426" s="37" t="s">
        <v>31</v>
      </c>
      <c r="B426" s="37" t="s">
        <v>39</v>
      </c>
      <c r="C426" s="35"/>
      <c r="D426" s="35"/>
      <c r="E426" s="35"/>
      <c r="F426" s="35"/>
      <c r="G426" s="35"/>
      <c r="H426" s="35"/>
      <c r="I426" s="35"/>
      <c r="J426" s="36"/>
    </row>
    <row r="427" spans="1:10" s="57" customFormat="1" x14ac:dyDescent="0.25">
      <c r="A427" s="37" t="s">
        <v>40</v>
      </c>
      <c r="B427" s="34" t="s">
        <v>0</v>
      </c>
      <c r="C427" s="40" t="s">
        <v>1</v>
      </c>
      <c r="D427" s="40" t="s">
        <v>2</v>
      </c>
      <c r="E427" s="40" t="s">
        <v>3</v>
      </c>
      <c r="F427" s="40" t="s">
        <v>4</v>
      </c>
      <c r="G427" s="40" t="s">
        <v>5</v>
      </c>
      <c r="H427" s="40" t="s">
        <v>6</v>
      </c>
      <c r="I427" s="40" t="s">
        <v>7</v>
      </c>
      <c r="J427" s="47" t="s">
        <v>8</v>
      </c>
    </row>
    <row r="428" spans="1:10" s="57" customFormat="1" x14ac:dyDescent="0.25">
      <c r="A428" s="34" t="s">
        <v>9</v>
      </c>
      <c r="B428" s="41">
        <v>0</v>
      </c>
      <c r="C428" s="42">
        <v>0</v>
      </c>
      <c r="D428" s="42">
        <v>0</v>
      </c>
      <c r="E428" s="42">
        <v>0</v>
      </c>
      <c r="F428" s="42">
        <v>0</v>
      </c>
      <c r="G428" s="42">
        <v>0</v>
      </c>
      <c r="H428" s="42">
        <v>0</v>
      </c>
      <c r="I428" s="42">
        <v>0</v>
      </c>
      <c r="J428" s="48">
        <v>0</v>
      </c>
    </row>
    <row r="429" spans="1:10" s="57" customFormat="1" x14ac:dyDescent="0.25">
      <c r="A429" s="38" t="s">
        <v>10</v>
      </c>
      <c r="B429" s="43">
        <v>3371000</v>
      </c>
      <c r="C429" s="44">
        <v>1748000</v>
      </c>
      <c r="D429" s="44">
        <v>1356000</v>
      </c>
      <c r="E429" s="44">
        <v>1433000</v>
      </c>
      <c r="F429" s="44">
        <v>678000</v>
      </c>
      <c r="G429" s="44">
        <v>54000</v>
      </c>
      <c r="H429" s="44">
        <v>310000</v>
      </c>
      <c r="I429" s="44">
        <v>100000</v>
      </c>
      <c r="J429" s="49">
        <v>9050000</v>
      </c>
    </row>
    <row r="430" spans="1:10" s="57" customFormat="1" x14ac:dyDescent="0.25">
      <c r="A430" s="38" t="s">
        <v>11</v>
      </c>
      <c r="B430" s="43">
        <v>13559000</v>
      </c>
      <c r="C430" s="44">
        <v>9164000</v>
      </c>
      <c r="D430" s="44">
        <v>8853000</v>
      </c>
      <c r="E430" s="44">
        <v>5275000</v>
      </c>
      <c r="F430" s="44">
        <v>3295000</v>
      </c>
      <c r="G430" s="44">
        <v>1645000</v>
      </c>
      <c r="H430" s="44">
        <v>620000</v>
      </c>
      <c r="I430" s="44">
        <v>887000</v>
      </c>
      <c r="J430" s="49">
        <v>43298000</v>
      </c>
    </row>
    <row r="431" spans="1:10" s="57" customFormat="1" x14ac:dyDescent="0.25">
      <c r="A431" s="39" t="s">
        <v>32</v>
      </c>
      <c r="B431" s="45">
        <v>13559000</v>
      </c>
      <c r="C431" s="46">
        <v>9346000</v>
      </c>
      <c r="D431" s="46">
        <v>15257000</v>
      </c>
      <c r="E431" s="46">
        <v>5993000</v>
      </c>
      <c r="F431" s="46">
        <v>3355000</v>
      </c>
      <c r="G431" s="46">
        <v>1587000</v>
      </c>
      <c r="H431" s="46">
        <v>620000</v>
      </c>
      <c r="I431" s="46">
        <v>887000</v>
      </c>
      <c r="J431" s="50">
        <v>50604000</v>
      </c>
    </row>
    <row r="432" spans="1:10" s="57" customFormat="1" x14ac:dyDescent="0.25"/>
    <row r="433" spans="1:10" s="57" customFormat="1" x14ac:dyDescent="0.25">
      <c r="A433" s="25" t="s">
        <v>22</v>
      </c>
      <c r="B433" s="24" t="s">
        <v>75</v>
      </c>
      <c r="C433" s="24"/>
      <c r="D433" s="24"/>
      <c r="E433" s="24"/>
      <c r="F433" s="24"/>
      <c r="G433" s="24"/>
      <c r="H433" s="24"/>
      <c r="I433" s="24"/>
      <c r="J433" s="24"/>
    </row>
    <row r="434" spans="1:10" s="57" customFormat="1" x14ac:dyDescent="0.25">
      <c r="A434" s="27" t="s">
        <v>24</v>
      </c>
      <c r="B434" s="26" t="s">
        <v>25</v>
      </c>
      <c r="C434" s="26"/>
      <c r="D434" s="26"/>
      <c r="E434" s="26"/>
      <c r="F434" s="26"/>
      <c r="G434" s="26"/>
      <c r="H434" s="26"/>
      <c r="I434" s="26"/>
      <c r="J434" s="26"/>
    </row>
    <row r="435" spans="1:10" s="57" customFormat="1" x14ac:dyDescent="0.25">
      <c r="A435" s="29" t="s">
        <v>26</v>
      </c>
      <c r="B435" s="28" t="s">
        <v>42</v>
      </c>
      <c r="C435" s="28"/>
      <c r="D435" s="28"/>
      <c r="E435" s="28"/>
      <c r="F435" s="28"/>
      <c r="G435" s="28"/>
      <c r="H435" s="28"/>
      <c r="I435" s="28"/>
      <c r="J435" s="28"/>
    </row>
    <row r="436" spans="1:10" s="57" customFormat="1" x14ac:dyDescent="0.25">
      <c r="A436" s="31" t="s">
        <v>27</v>
      </c>
      <c r="B436" s="30" t="s">
        <v>28</v>
      </c>
      <c r="C436" s="30"/>
      <c r="D436" s="30"/>
      <c r="E436" s="30"/>
      <c r="F436" s="30"/>
      <c r="G436" s="30"/>
      <c r="H436" s="30"/>
      <c r="I436" s="30"/>
      <c r="J436" s="30"/>
    </row>
    <row r="437" spans="1:10" s="57" customFormat="1" x14ac:dyDescent="0.25">
      <c r="A437" s="33" t="s">
        <v>29</v>
      </c>
      <c r="B437" s="32" t="s">
        <v>43</v>
      </c>
      <c r="C437" s="32"/>
      <c r="D437" s="32"/>
      <c r="E437" s="32"/>
      <c r="F437" s="32"/>
      <c r="G437" s="32"/>
      <c r="H437" s="32"/>
      <c r="I437" s="32"/>
      <c r="J437" s="32"/>
    </row>
    <row r="438" spans="1:10" s="57" customFormat="1" x14ac:dyDescent="0.25">
      <c r="A438" s="37" t="s">
        <v>31</v>
      </c>
      <c r="B438" s="37" t="s">
        <v>39</v>
      </c>
      <c r="C438" s="35"/>
      <c r="D438" s="35"/>
      <c r="E438" s="35"/>
      <c r="F438" s="35"/>
      <c r="G438" s="35"/>
      <c r="H438" s="35"/>
      <c r="I438" s="35"/>
      <c r="J438" s="36"/>
    </row>
    <row r="439" spans="1:10" s="57" customFormat="1" x14ac:dyDescent="0.25">
      <c r="A439" s="37" t="s">
        <v>40</v>
      </c>
      <c r="B439" s="34" t="s">
        <v>0</v>
      </c>
      <c r="C439" s="40" t="s">
        <v>1</v>
      </c>
      <c r="D439" s="40" t="s">
        <v>2</v>
      </c>
      <c r="E439" s="40" t="s">
        <v>3</v>
      </c>
      <c r="F439" s="40" t="s">
        <v>4</v>
      </c>
      <c r="G439" s="40" t="s">
        <v>5</v>
      </c>
      <c r="H439" s="40" t="s">
        <v>6</v>
      </c>
      <c r="I439" s="40" t="s">
        <v>7</v>
      </c>
      <c r="J439" s="47" t="s">
        <v>8</v>
      </c>
    </row>
    <row r="440" spans="1:10" s="57" customFormat="1" x14ac:dyDescent="0.25">
      <c r="A440" s="34" t="s">
        <v>9</v>
      </c>
      <c r="B440" s="41">
        <v>0</v>
      </c>
      <c r="C440" s="42">
        <v>0</v>
      </c>
      <c r="D440" s="42">
        <v>0</v>
      </c>
      <c r="E440" s="42">
        <v>0</v>
      </c>
      <c r="F440" s="42">
        <v>0</v>
      </c>
      <c r="G440" s="42">
        <v>0</v>
      </c>
      <c r="H440" s="42">
        <v>0</v>
      </c>
      <c r="I440" s="42">
        <v>0</v>
      </c>
      <c r="J440" s="48">
        <v>0</v>
      </c>
    </row>
    <row r="441" spans="1:10" s="57" customFormat="1" x14ac:dyDescent="0.25">
      <c r="A441" s="38" t="s">
        <v>10</v>
      </c>
      <c r="B441" s="43">
        <v>47980000</v>
      </c>
      <c r="C441" s="44">
        <v>36147000</v>
      </c>
      <c r="D441" s="44">
        <v>30443000</v>
      </c>
      <c r="E441" s="44">
        <v>15520000</v>
      </c>
      <c r="F441" s="44">
        <v>10703000</v>
      </c>
      <c r="G441" s="44">
        <v>3451000</v>
      </c>
      <c r="H441" s="44">
        <v>2500000</v>
      </c>
      <c r="I441" s="44">
        <v>1735000</v>
      </c>
      <c r="J441" s="49">
        <v>148479000</v>
      </c>
    </row>
    <row r="442" spans="1:10" s="57" customFormat="1" x14ac:dyDescent="0.25">
      <c r="A442" s="38" t="s">
        <v>11</v>
      </c>
      <c r="B442" s="43">
        <v>14602000</v>
      </c>
      <c r="C442" s="44">
        <v>10998000</v>
      </c>
      <c r="D442" s="44">
        <v>9181000</v>
      </c>
      <c r="E442" s="44">
        <v>4686000</v>
      </c>
      <c r="F442" s="44">
        <v>3285000</v>
      </c>
      <c r="G442" s="44">
        <v>1026000</v>
      </c>
      <c r="H442" s="44">
        <v>747000</v>
      </c>
      <c r="I442" s="44">
        <v>476000</v>
      </c>
      <c r="J442" s="49">
        <v>45001000</v>
      </c>
    </row>
    <row r="443" spans="1:10" s="57" customFormat="1" x14ac:dyDescent="0.25">
      <c r="A443" s="39" t="s">
        <v>32</v>
      </c>
      <c r="B443" s="45">
        <v>17329000</v>
      </c>
      <c r="C443" s="46">
        <v>13020000</v>
      </c>
      <c r="D443" s="46">
        <v>10968000</v>
      </c>
      <c r="E443" s="46">
        <v>5583000</v>
      </c>
      <c r="F443" s="46">
        <v>3860000</v>
      </c>
      <c r="G443" s="46">
        <v>1242000</v>
      </c>
      <c r="H443" s="46">
        <v>894000</v>
      </c>
      <c r="I443" s="46">
        <v>617000</v>
      </c>
      <c r="J443" s="50">
        <v>53513000</v>
      </c>
    </row>
    <row r="444" spans="1:10" s="57" customFormat="1" x14ac:dyDescent="0.25"/>
    <row r="445" spans="1:10" s="57" customFormat="1" x14ac:dyDescent="0.25">
      <c r="A445" s="25" t="s">
        <v>22</v>
      </c>
      <c r="B445" s="24" t="s">
        <v>76</v>
      </c>
      <c r="C445" s="24"/>
      <c r="D445" s="24"/>
      <c r="E445" s="24"/>
      <c r="F445" s="24"/>
      <c r="G445" s="24"/>
      <c r="H445" s="24"/>
      <c r="I445" s="24"/>
      <c r="J445" s="24"/>
    </row>
    <row r="446" spans="1:10" s="57" customFormat="1" x14ac:dyDescent="0.25">
      <c r="A446" s="27" t="s">
        <v>24</v>
      </c>
      <c r="B446" s="26" t="s">
        <v>25</v>
      </c>
      <c r="C446" s="26"/>
      <c r="D446" s="26"/>
      <c r="E446" s="26"/>
      <c r="F446" s="26"/>
      <c r="G446" s="26"/>
      <c r="H446" s="26"/>
      <c r="I446" s="26"/>
      <c r="J446" s="26"/>
    </row>
    <row r="447" spans="1:10" s="57" customFormat="1" x14ac:dyDescent="0.25">
      <c r="A447" s="29" t="s">
        <v>26</v>
      </c>
      <c r="B447" s="28" t="s">
        <v>42</v>
      </c>
      <c r="C447" s="28"/>
      <c r="D447" s="28"/>
      <c r="E447" s="28"/>
      <c r="F447" s="28"/>
      <c r="G447" s="28"/>
      <c r="H447" s="28"/>
      <c r="I447" s="28"/>
      <c r="J447" s="28"/>
    </row>
    <row r="448" spans="1:10" s="57" customFormat="1" x14ac:dyDescent="0.25">
      <c r="A448" s="31" t="s">
        <v>27</v>
      </c>
      <c r="B448" s="30" t="s">
        <v>28</v>
      </c>
      <c r="C448" s="30"/>
      <c r="D448" s="30"/>
      <c r="E448" s="30"/>
      <c r="F448" s="30"/>
      <c r="G448" s="30"/>
      <c r="H448" s="30"/>
      <c r="I448" s="30"/>
      <c r="J448" s="30"/>
    </row>
    <row r="449" spans="1:10" s="57" customFormat="1" x14ac:dyDescent="0.25">
      <c r="A449" s="33" t="s">
        <v>29</v>
      </c>
      <c r="B449" s="32" t="s">
        <v>43</v>
      </c>
      <c r="C449" s="32"/>
      <c r="D449" s="32"/>
      <c r="E449" s="32"/>
      <c r="F449" s="32"/>
      <c r="G449" s="32"/>
      <c r="H449" s="32"/>
      <c r="I449" s="32"/>
      <c r="J449" s="32"/>
    </row>
    <row r="450" spans="1:10" s="57" customFormat="1" x14ac:dyDescent="0.25">
      <c r="A450" s="37" t="s">
        <v>31</v>
      </c>
      <c r="B450" s="37" t="s">
        <v>39</v>
      </c>
      <c r="C450" s="35"/>
      <c r="D450" s="35"/>
      <c r="E450" s="35"/>
      <c r="F450" s="35"/>
      <c r="G450" s="35"/>
      <c r="H450" s="35"/>
      <c r="I450" s="35"/>
      <c r="J450" s="36"/>
    </row>
    <row r="451" spans="1:10" s="57" customFormat="1" x14ac:dyDescent="0.25">
      <c r="A451" s="37" t="s">
        <v>40</v>
      </c>
      <c r="B451" s="34" t="s">
        <v>0</v>
      </c>
      <c r="C451" s="40" t="s">
        <v>1</v>
      </c>
      <c r="D451" s="40" t="s">
        <v>2</v>
      </c>
      <c r="E451" s="40" t="s">
        <v>3</v>
      </c>
      <c r="F451" s="40" t="s">
        <v>4</v>
      </c>
      <c r="G451" s="40" t="s">
        <v>5</v>
      </c>
      <c r="H451" s="40" t="s">
        <v>6</v>
      </c>
      <c r="I451" s="40" t="s">
        <v>7</v>
      </c>
      <c r="J451" s="47" t="s">
        <v>8</v>
      </c>
    </row>
    <row r="452" spans="1:10" s="57" customFormat="1" x14ac:dyDescent="0.25">
      <c r="A452" s="34" t="s">
        <v>9</v>
      </c>
      <c r="B452" s="41">
        <v>0</v>
      </c>
      <c r="C452" s="42">
        <v>0</v>
      </c>
      <c r="D452" s="42">
        <v>0</v>
      </c>
      <c r="E452" s="42">
        <v>0</v>
      </c>
      <c r="F452" s="42">
        <v>0</v>
      </c>
      <c r="G452" s="42">
        <v>0</v>
      </c>
      <c r="H452" s="42">
        <v>0</v>
      </c>
      <c r="I452" s="42">
        <v>0</v>
      </c>
      <c r="J452" s="48">
        <v>0</v>
      </c>
    </row>
    <row r="453" spans="1:10" s="57" customFormat="1" x14ac:dyDescent="0.25">
      <c r="A453" s="38" t="s">
        <v>10</v>
      </c>
      <c r="B453" s="43">
        <v>0</v>
      </c>
      <c r="C453" s="44">
        <v>0</v>
      </c>
      <c r="D453" s="44">
        <v>0</v>
      </c>
      <c r="E453" s="44">
        <v>0</v>
      </c>
      <c r="F453" s="44">
        <v>0</v>
      </c>
      <c r="G453" s="44">
        <v>0</v>
      </c>
      <c r="H453" s="44">
        <v>0</v>
      </c>
      <c r="I453" s="44">
        <v>0</v>
      </c>
      <c r="J453" s="49">
        <v>0</v>
      </c>
    </row>
    <row r="454" spans="1:10" s="57" customFormat="1" x14ac:dyDescent="0.25">
      <c r="A454" s="38" t="s">
        <v>11</v>
      </c>
      <c r="B454" s="43">
        <v>0</v>
      </c>
      <c r="C454" s="44">
        <v>0</v>
      </c>
      <c r="D454" s="44">
        <v>0</v>
      </c>
      <c r="E454" s="44">
        <v>0</v>
      </c>
      <c r="F454" s="44">
        <v>0</v>
      </c>
      <c r="G454" s="44">
        <v>0</v>
      </c>
      <c r="H454" s="44">
        <v>0</v>
      </c>
      <c r="I454" s="44">
        <v>1600000</v>
      </c>
      <c r="J454" s="49">
        <v>1600000</v>
      </c>
    </row>
    <row r="455" spans="1:10" s="57" customFormat="1" x14ac:dyDescent="0.25">
      <c r="A455" s="39" t="s">
        <v>32</v>
      </c>
      <c r="B455" s="45">
        <v>0</v>
      </c>
      <c r="C455" s="46">
        <v>0</v>
      </c>
      <c r="D455" s="46">
        <v>0</v>
      </c>
      <c r="E455" s="46">
        <v>0</v>
      </c>
      <c r="F455" s="46">
        <v>0</v>
      </c>
      <c r="G455" s="46">
        <v>0</v>
      </c>
      <c r="H455" s="46">
        <v>0</v>
      </c>
      <c r="I455" s="46">
        <v>1700000</v>
      </c>
      <c r="J455" s="50">
        <v>1700000</v>
      </c>
    </row>
    <row r="456" spans="1:10" s="57" customFormat="1" x14ac:dyDescent="0.25"/>
    <row r="457" spans="1:10" s="57" customFormat="1" x14ac:dyDescent="0.25">
      <c r="A457" s="25" t="s">
        <v>22</v>
      </c>
      <c r="B457" s="24" t="s">
        <v>77</v>
      </c>
      <c r="C457" s="24"/>
      <c r="D457" s="24"/>
      <c r="E457" s="24"/>
      <c r="F457" s="24"/>
      <c r="G457" s="24"/>
      <c r="H457" s="24"/>
      <c r="I457" s="24"/>
      <c r="J457" s="24"/>
    </row>
    <row r="458" spans="1:10" s="57" customFormat="1" x14ac:dyDescent="0.25">
      <c r="A458" s="27" t="s">
        <v>24</v>
      </c>
      <c r="B458" s="26" t="s">
        <v>25</v>
      </c>
      <c r="C458" s="26"/>
      <c r="D458" s="26"/>
      <c r="E458" s="26"/>
      <c r="F458" s="26"/>
      <c r="G458" s="26"/>
      <c r="H458" s="26"/>
      <c r="I458" s="26"/>
      <c r="J458" s="26"/>
    </row>
    <row r="459" spans="1:10" s="57" customFormat="1" x14ac:dyDescent="0.25">
      <c r="A459" s="29" t="s">
        <v>26</v>
      </c>
      <c r="B459" s="28" t="s">
        <v>42</v>
      </c>
      <c r="C459" s="28"/>
      <c r="D459" s="28"/>
      <c r="E459" s="28"/>
      <c r="F459" s="28"/>
      <c r="G459" s="28"/>
      <c r="H459" s="28"/>
      <c r="I459" s="28"/>
      <c r="J459" s="28"/>
    </row>
    <row r="460" spans="1:10" s="57" customFormat="1" x14ac:dyDescent="0.25">
      <c r="A460" s="31" t="s">
        <v>27</v>
      </c>
      <c r="B460" s="30" t="s">
        <v>28</v>
      </c>
      <c r="C460" s="30"/>
      <c r="D460" s="30"/>
      <c r="E460" s="30"/>
      <c r="F460" s="30"/>
      <c r="G460" s="30"/>
      <c r="H460" s="30"/>
      <c r="I460" s="30"/>
      <c r="J460" s="30"/>
    </row>
    <row r="461" spans="1:10" s="57" customFormat="1" x14ac:dyDescent="0.25">
      <c r="A461" s="33" t="s">
        <v>29</v>
      </c>
      <c r="B461" s="32" t="s">
        <v>43</v>
      </c>
      <c r="C461" s="32"/>
      <c r="D461" s="32"/>
      <c r="E461" s="32"/>
      <c r="F461" s="32"/>
      <c r="G461" s="32"/>
      <c r="H461" s="32"/>
      <c r="I461" s="32"/>
      <c r="J461" s="32"/>
    </row>
    <row r="462" spans="1:10" s="57" customFormat="1" x14ac:dyDescent="0.25">
      <c r="A462" s="37" t="s">
        <v>31</v>
      </c>
      <c r="B462" s="37" t="s">
        <v>39</v>
      </c>
      <c r="C462" s="35"/>
      <c r="D462" s="35"/>
      <c r="E462" s="35"/>
      <c r="F462" s="35"/>
      <c r="G462" s="35"/>
      <c r="H462" s="35"/>
      <c r="I462" s="35"/>
      <c r="J462" s="36"/>
    </row>
    <row r="463" spans="1:10" s="57" customFormat="1" x14ac:dyDescent="0.25">
      <c r="A463" s="37" t="s">
        <v>40</v>
      </c>
      <c r="B463" s="34" t="s">
        <v>0</v>
      </c>
      <c r="C463" s="40" t="s">
        <v>1</v>
      </c>
      <c r="D463" s="40" t="s">
        <v>2</v>
      </c>
      <c r="E463" s="40" t="s">
        <v>3</v>
      </c>
      <c r="F463" s="40" t="s">
        <v>4</v>
      </c>
      <c r="G463" s="40" t="s">
        <v>5</v>
      </c>
      <c r="H463" s="40" t="s">
        <v>6</v>
      </c>
      <c r="I463" s="40" t="s">
        <v>7</v>
      </c>
      <c r="J463" s="47" t="s">
        <v>8</v>
      </c>
    </row>
    <row r="464" spans="1:10" s="57" customFormat="1" x14ac:dyDescent="0.25">
      <c r="A464" s="34" t="s">
        <v>9</v>
      </c>
      <c r="B464" s="41">
        <v>3839185092.5104499</v>
      </c>
      <c r="C464" s="42">
        <v>2978058112.0555801</v>
      </c>
      <c r="D464" s="42">
        <v>2412334581.3477502</v>
      </c>
      <c r="E464" s="42">
        <v>1311805586.78057</v>
      </c>
      <c r="F464" s="42">
        <v>862538220.83130205</v>
      </c>
      <c r="G464" s="42">
        <v>264305214.61998099</v>
      </c>
      <c r="H464" s="42">
        <v>197550660.228286</v>
      </c>
      <c r="I464" s="42">
        <v>124744531.62607899</v>
      </c>
      <c r="J464" s="48">
        <v>11990522000</v>
      </c>
    </row>
    <row r="465" spans="1:10" s="57" customFormat="1" x14ac:dyDescent="0.25">
      <c r="A465" s="38" t="s">
        <v>10</v>
      </c>
      <c r="B465" s="43">
        <v>4017723441.3358598</v>
      </c>
      <c r="C465" s="44">
        <v>3116550413.2133799</v>
      </c>
      <c r="D465" s="44">
        <v>2524518344.9825101</v>
      </c>
      <c r="E465" s="44">
        <v>1372810096.2793801</v>
      </c>
      <c r="F465" s="44">
        <v>902649897.14679098</v>
      </c>
      <c r="G465" s="44">
        <v>276596525.26719499</v>
      </c>
      <c r="H465" s="44">
        <v>206737601.685038</v>
      </c>
      <c r="I465" s="44">
        <v>130545680.089843</v>
      </c>
      <c r="J465" s="49">
        <v>12548132000</v>
      </c>
    </row>
    <row r="466" spans="1:10" s="57" customFormat="1" x14ac:dyDescent="0.25">
      <c r="A466" s="38" t="s">
        <v>11</v>
      </c>
      <c r="B466" s="43">
        <v>4260202091.0592799</v>
      </c>
      <c r="C466" s="44">
        <v>3304641243.0141702</v>
      </c>
      <c r="D466" s="44">
        <v>2676878707.3696799</v>
      </c>
      <c r="E466" s="44">
        <v>1455662274.4675901</v>
      </c>
      <c r="F466" s="44">
        <v>957126849.43805206</v>
      </c>
      <c r="G466" s="44">
        <v>293289747.92033899</v>
      </c>
      <c r="H466" s="44">
        <v>219214681.11462101</v>
      </c>
      <c r="I466" s="44">
        <v>138424405.61627799</v>
      </c>
      <c r="J466" s="49">
        <v>13305440000</v>
      </c>
    </row>
    <row r="467" spans="1:10" s="57" customFormat="1" x14ac:dyDescent="0.25">
      <c r="A467" s="39" t="s">
        <v>32</v>
      </c>
      <c r="B467" s="45">
        <v>4431746639.2832003</v>
      </c>
      <c r="C467" s="46">
        <v>3437708448.9724798</v>
      </c>
      <c r="D467" s="46">
        <v>2784667948.0420098</v>
      </c>
      <c r="E467" s="46">
        <v>1514277082.3810899</v>
      </c>
      <c r="F467" s="46">
        <v>995667249.51071894</v>
      </c>
      <c r="G467" s="46">
        <v>305099576.71021998</v>
      </c>
      <c r="H467" s="46">
        <v>228041746.740165</v>
      </c>
      <c r="I467" s="46">
        <v>143998308.36010399</v>
      </c>
      <c r="J467" s="50">
        <v>13841207000</v>
      </c>
    </row>
    <row r="468" spans="1:10" s="57" customFormat="1" x14ac:dyDescent="0.25"/>
    <row r="469" spans="1:10" s="57" customFormat="1" x14ac:dyDescent="0.25">
      <c r="A469" s="25" t="s">
        <v>22</v>
      </c>
      <c r="B469" s="24" t="s">
        <v>78</v>
      </c>
      <c r="C469" s="24"/>
      <c r="D469" s="24"/>
      <c r="E469" s="24"/>
      <c r="F469" s="24"/>
      <c r="G469" s="24"/>
      <c r="H469" s="24"/>
      <c r="I469" s="24"/>
      <c r="J469" s="24"/>
    </row>
    <row r="470" spans="1:10" s="57" customFormat="1" x14ac:dyDescent="0.25">
      <c r="A470" s="27" t="s">
        <v>24</v>
      </c>
      <c r="B470" s="26" t="s">
        <v>25</v>
      </c>
      <c r="C470" s="26"/>
      <c r="D470" s="26"/>
      <c r="E470" s="26"/>
      <c r="F470" s="26"/>
      <c r="G470" s="26"/>
      <c r="H470" s="26"/>
      <c r="I470" s="26"/>
      <c r="J470" s="26"/>
    </row>
    <row r="471" spans="1:10" s="57" customFormat="1" x14ac:dyDescent="0.25">
      <c r="A471" s="29" t="s">
        <v>26</v>
      </c>
      <c r="B471" s="28" t="s">
        <v>42</v>
      </c>
      <c r="C471" s="28"/>
      <c r="D471" s="28"/>
      <c r="E471" s="28"/>
      <c r="F471" s="28"/>
      <c r="G471" s="28"/>
      <c r="H471" s="28"/>
      <c r="I471" s="28"/>
      <c r="J471" s="28"/>
    </row>
    <row r="472" spans="1:10" s="57" customFormat="1" x14ac:dyDescent="0.25">
      <c r="A472" s="31" t="s">
        <v>27</v>
      </c>
      <c r="B472" s="30" t="s">
        <v>28</v>
      </c>
      <c r="C472" s="30"/>
      <c r="D472" s="30"/>
      <c r="E472" s="30"/>
      <c r="F472" s="30"/>
      <c r="G472" s="30"/>
      <c r="H472" s="30"/>
      <c r="I472" s="30"/>
      <c r="J472" s="30"/>
    </row>
    <row r="473" spans="1:10" s="57" customFormat="1" x14ac:dyDescent="0.25">
      <c r="A473" s="33" t="s">
        <v>29</v>
      </c>
      <c r="B473" s="32" t="s">
        <v>43</v>
      </c>
      <c r="C473" s="32"/>
      <c r="D473" s="32"/>
      <c r="E473" s="32"/>
      <c r="F473" s="32"/>
      <c r="G473" s="32"/>
      <c r="H473" s="32"/>
      <c r="I473" s="32"/>
      <c r="J473" s="32"/>
    </row>
    <row r="474" spans="1:10" s="57" customFormat="1" x14ac:dyDescent="0.25">
      <c r="A474" s="37" t="s">
        <v>31</v>
      </c>
      <c r="B474" s="37" t="s">
        <v>39</v>
      </c>
      <c r="C474" s="35"/>
      <c r="D474" s="35"/>
      <c r="E474" s="35"/>
      <c r="F474" s="35"/>
      <c r="G474" s="35"/>
      <c r="H474" s="35"/>
      <c r="I474" s="35"/>
      <c r="J474" s="36"/>
    </row>
    <row r="475" spans="1:10" s="57" customFormat="1" x14ac:dyDescent="0.25">
      <c r="A475" s="37" t="s">
        <v>40</v>
      </c>
      <c r="B475" s="34" t="s">
        <v>0</v>
      </c>
      <c r="C475" s="40" t="s">
        <v>1</v>
      </c>
      <c r="D475" s="40" t="s">
        <v>2</v>
      </c>
      <c r="E475" s="40" t="s">
        <v>3</v>
      </c>
      <c r="F475" s="40" t="s">
        <v>4</v>
      </c>
      <c r="G475" s="40" t="s">
        <v>5</v>
      </c>
      <c r="H475" s="40" t="s">
        <v>6</v>
      </c>
      <c r="I475" s="40" t="s">
        <v>7</v>
      </c>
      <c r="J475" s="47" t="s">
        <v>8</v>
      </c>
    </row>
    <row r="476" spans="1:10" s="57" customFormat="1" x14ac:dyDescent="0.25">
      <c r="A476" s="34" t="s">
        <v>9</v>
      </c>
      <c r="B476" s="41">
        <v>0</v>
      </c>
      <c r="C476" s="42">
        <v>0</v>
      </c>
      <c r="D476" s="42">
        <v>0</v>
      </c>
      <c r="E476" s="42">
        <v>0</v>
      </c>
      <c r="F476" s="42">
        <v>0</v>
      </c>
      <c r="G476" s="42">
        <v>0</v>
      </c>
      <c r="H476" s="42">
        <v>0</v>
      </c>
      <c r="I476" s="42">
        <v>0</v>
      </c>
      <c r="J476" s="48">
        <v>0</v>
      </c>
    </row>
    <row r="477" spans="1:10" s="57" customFormat="1" x14ac:dyDescent="0.25">
      <c r="A477" s="38" t="s">
        <v>10</v>
      </c>
      <c r="B477" s="43">
        <v>0</v>
      </c>
      <c r="C477" s="44">
        <v>0</v>
      </c>
      <c r="D477" s="44">
        <v>0</v>
      </c>
      <c r="E477" s="44">
        <v>0</v>
      </c>
      <c r="F477" s="44">
        <v>0</v>
      </c>
      <c r="G477" s="44">
        <v>0</v>
      </c>
      <c r="H477" s="44">
        <v>0</v>
      </c>
      <c r="I477" s="44">
        <v>0</v>
      </c>
      <c r="J477" s="49">
        <v>0</v>
      </c>
    </row>
    <row r="478" spans="1:10" s="57" customFormat="1" x14ac:dyDescent="0.25">
      <c r="A478" s="38" t="s">
        <v>11</v>
      </c>
      <c r="B478" s="43">
        <v>22299000</v>
      </c>
      <c r="C478" s="44">
        <v>17169000</v>
      </c>
      <c r="D478" s="44">
        <v>13538000</v>
      </c>
      <c r="E478" s="44">
        <v>5816000</v>
      </c>
      <c r="F478" s="44">
        <v>5572000</v>
      </c>
      <c r="G478" s="44">
        <v>2470000</v>
      </c>
      <c r="H478" s="44">
        <v>1102000</v>
      </c>
      <c r="I478" s="44">
        <v>1233000</v>
      </c>
      <c r="J478" s="49">
        <v>69199000</v>
      </c>
    </row>
    <row r="479" spans="1:10" s="57" customFormat="1" x14ac:dyDescent="0.25">
      <c r="A479" s="39" t="s">
        <v>32</v>
      </c>
      <c r="B479" s="45">
        <v>50012000</v>
      </c>
      <c r="C479" s="46">
        <v>36240000</v>
      </c>
      <c r="D479" s="46">
        <v>30363000</v>
      </c>
      <c r="E479" s="46">
        <v>0</v>
      </c>
      <c r="F479" s="46">
        <v>12497000</v>
      </c>
      <c r="G479" s="46">
        <v>5540000</v>
      </c>
      <c r="H479" s="46">
        <v>2471000</v>
      </c>
      <c r="I479" s="46">
        <v>1890000</v>
      </c>
      <c r="J479" s="50">
        <v>139013000</v>
      </c>
    </row>
    <row r="480" spans="1:10" s="57" customFormat="1" x14ac:dyDescent="0.25"/>
    <row r="481" spans="1:10" s="57" customFormat="1" x14ac:dyDescent="0.25">
      <c r="A481" s="25" t="s">
        <v>22</v>
      </c>
      <c r="B481" s="24" t="s">
        <v>79</v>
      </c>
      <c r="C481" s="24"/>
      <c r="D481" s="24"/>
      <c r="E481" s="24"/>
      <c r="F481" s="24"/>
      <c r="G481" s="24"/>
      <c r="H481" s="24"/>
      <c r="I481" s="24"/>
      <c r="J481" s="24"/>
    </row>
    <row r="482" spans="1:10" s="57" customFormat="1" x14ac:dyDescent="0.25">
      <c r="A482" s="27" t="s">
        <v>24</v>
      </c>
      <c r="B482" s="26" t="s">
        <v>25</v>
      </c>
      <c r="C482" s="26"/>
      <c r="D482" s="26"/>
      <c r="E482" s="26"/>
      <c r="F482" s="26"/>
      <c r="G482" s="26"/>
      <c r="H482" s="26"/>
      <c r="I482" s="26"/>
      <c r="J482" s="26"/>
    </row>
    <row r="483" spans="1:10" s="57" customFormat="1" x14ac:dyDescent="0.25">
      <c r="A483" s="29" t="s">
        <v>26</v>
      </c>
      <c r="B483" s="28" t="s">
        <v>42</v>
      </c>
      <c r="C483" s="28"/>
      <c r="D483" s="28"/>
      <c r="E483" s="28"/>
      <c r="F483" s="28"/>
      <c r="G483" s="28"/>
      <c r="H483" s="28"/>
      <c r="I483" s="28"/>
      <c r="J483" s="28"/>
    </row>
    <row r="484" spans="1:10" s="57" customFormat="1" x14ac:dyDescent="0.25">
      <c r="A484" s="31" t="s">
        <v>27</v>
      </c>
      <c r="B484" s="30" t="s">
        <v>28</v>
      </c>
      <c r="C484" s="30"/>
      <c r="D484" s="30"/>
      <c r="E484" s="30"/>
      <c r="F484" s="30"/>
      <c r="G484" s="30"/>
      <c r="H484" s="30"/>
      <c r="I484" s="30"/>
      <c r="J484" s="30"/>
    </row>
    <row r="485" spans="1:10" s="57" customFormat="1" x14ac:dyDescent="0.25">
      <c r="A485" s="33" t="s">
        <v>29</v>
      </c>
      <c r="B485" s="32" t="s">
        <v>43</v>
      </c>
      <c r="C485" s="32"/>
      <c r="D485" s="32"/>
      <c r="E485" s="32"/>
      <c r="F485" s="32"/>
      <c r="G485" s="32"/>
      <c r="H485" s="32"/>
      <c r="I485" s="32"/>
      <c r="J485" s="32"/>
    </row>
    <row r="486" spans="1:10" s="57" customFormat="1" x14ac:dyDescent="0.25">
      <c r="A486" s="37" t="s">
        <v>31</v>
      </c>
      <c r="B486" s="37" t="s">
        <v>39</v>
      </c>
      <c r="C486" s="35"/>
      <c r="D486" s="35"/>
      <c r="E486" s="35"/>
      <c r="F486" s="35"/>
      <c r="G486" s="35"/>
      <c r="H486" s="35"/>
      <c r="I486" s="35"/>
      <c r="J486" s="36"/>
    </row>
    <row r="487" spans="1:10" s="57" customFormat="1" x14ac:dyDescent="0.25">
      <c r="A487" s="37" t="s">
        <v>40</v>
      </c>
      <c r="B487" s="34" t="s">
        <v>0</v>
      </c>
      <c r="C487" s="40" t="s">
        <v>1</v>
      </c>
      <c r="D487" s="40" t="s">
        <v>2</v>
      </c>
      <c r="E487" s="40" t="s">
        <v>3</v>
      </c>
      <c r="F487" s="40" t="s">
        <v>4</v>
      </c>
      <c r="G487" s="40" t="s">
        <v>5</v>
      </c>
      <c r="H487" s="40" t="s">
        <v>6</v>
      </c>
      <c r="I487" s="40" t="s">
        <v>7</v>
      </c>
      <c r="J487" s="47" t="s">
        <v>8</v>
      </c>
    </row>
    <row r="488" spans="1:10" s="57" customFormat="1" x14ac:dyDescent="0.25">
      <c r="A488" s="34" t="s">
        <v>9</v>
      </c>
      <c r="B488" s="41">
        <v>0</v>
      </c>
      <c r="C488" s="42">
        <v>0</v>
      </c>
      <c r="D488" s="42">
        <v>0</v>
      </c>
      <c r="E488" s="42">
        <v>0</v>
      </c>
      <c r="F488" s="42">
        <v>0</v>
      </c>
      <c r="G488" s="42">
        <v>0</v>
      </c>
      <c r="H488" s="42">
        <v>0</v>
      </c>
      <c r="I488" s="42">
        <v>0</v>
      </c>
      <c r="J488" s="48">
        <v>0</v>
      </c>
    </row>
    <row r="489" spans="1:10" s="57" customFormat="1" x14ac:dyDescent="0.25">
      <c r="A489" s="38" t="s">
        <v>10</v>
      </c>
      <c r="B489" s="43">
        <v>0</v>
      </c>
      <c r="C489" s="44">
        <v>0</v>
      </c>
      <c r="D489" s="44">
        <v>0</v>
      </c>
      <c r="E489" s="44">
        <v>0</v>
      </c>
      <c r="F489" s="44">
        <v>0</v>
      </c>
      <c r="G489" s="44">
        <v>0</v>
      </c>
      <c r="H489" s="44">
        <v>0</v>
      </c>
      <c r="I489" s="44">
        <v>0</v>
      </c>
      <c r="J489" s="49">
        <v>0</v>
      </c>
    </row>
    <row r="490" spans="1:10" s="57" customFormat="1" x14ac:dyDescent="0.25">
      <c r="A490" s="38" t="s">
        <v>11</v>
      </c>
      <c r="B490" s="43">
        <v>0</v>
      </c>
      <c r="C490" s="44">
        <v>106000000</v>
      </c>
      <c r="D490" s="44">
        <v>0</v>
      </c>
      <c r="E490" s="44">
        <v>0</v>
      </c>
      <c r="F490" s="44">
        <v>0</v>
      </c>
      <c r="G490" s="44">
        <v>0</v>
      </c>
      <c r="H490" s="44">
        <v>0</v>
      </c>
      <c r="I490" s="44">
        <v>0</v>
      </c>
      <c r="J490" s="49">
        <v>106000000</v>
      </c>
    </row>
    <row r="491" spans="1:10" s="57" customFormat="1" x14ac:dyDescent="0.25">
      <c r="A491" s="39" t="s">
        <v>32</v>
      </c>
      <c r="B491" s="45">
        <v>0</v>
      </c>
      <c r="C491" s="46">
        <v>0</v>
      </c>
      <c r="D491" s="46">
        <v>0</v>
      </c>
      <c r="E491" s="46">
        <v>0</v>
      </c>
      <c r="F491" s="46">
        <v>0</v>
      </c>
      <c r="G491" s="46">
        <v>0</v>
      </c>
      <c r="H491" s="46">
        <v>0</v>
      </c>
      <c r="I491" s="46">
        <v>0</v>
      </c>
      <c r="J491" s="50">
        <v>0</v>
      </c>
    </row>
    <row r="492" spans="1:10" s="57" customFormat="1" x14ac:dyDescent="0.25"/>
    <row r="493" spans="1:10" s="57" customFormat="1" x14ac:dyDescent="0.25">
      <c r="A493" s="25" t="s">
        <v>22</v>
      </c>
      <c r="B493" s="24" t="s">
        <v>80</v>
      </c>
      <c r="C493" s="24"/>
      <c r="D493" s="24"/>
      <c r="E493" s="24"/>
      <c r="F493" s="24"/>
      <c r="G493" s="24"/>
      <c r="H493" s="24"/>
      <c r="I493" s="24"/>
      <c r="J493" s="24"/>
    </row>
    <row r="494" spans="1:10" s="57" customFormat="1" x14ac:dyDescent="0.25">
      <c r="A494" s="27" t="s">
        <v>24</v>
      </c>
      <c r="B494" s="26" t="s">
        <v>25</v>
      </c>
      <c r="C494" s="26"/>
      <c r="D494" s="26"/>
      <c r="E494" s="26"/>
      <c r="F494" s="26"/>
      <c r="G494" s="26"/>
      <c r="H494" s="26"/>
      <c r="I494" s="26"/>
      <c r="J494" s="26"/>
    </row>
    <row r="495" spans="1:10" s="57" customFormat="1" x14ac:dyDescent="0.25">
      <c r="A495" s="29" t="s">
        <v>26</v>
      </c>
      <c r="B495" s="28" t="s">
        <v>42</v>
      </c>
      <c r="C495" s="28"/>
      <c r="D495" s="28"/>
      <c r="E495" s="28"/>
      <c r="F495" s="28"/>
      <c r="G495" s="28"/>
      <c r="H495" s="28"/>
      <c r="I495" s="28"/>
      <c r="J495" s="28"/>
    </row>
    <row r="496" spans="1:10" s="57" customFormat="1" x14ac:dyDescent="0.25">
      <c r="A496" s="31" t="s">
        <v>27</v>
      </c>
      <c r="B496" s="30" t="s">
        <v>28</v>
      </c>
      <c r="C496" s="30"/>
      <c r="D496" s="30"/>
      <c r="E496" s="30"/>
      <c r="F496" s="30"/>
      <c r="G496" s="30"/>
      <c r="H496" s="30"/>
      <c r="I496" s="30"/>
      <c r="J496" s="30"/>
    </row>
    <row r="497" spans="1:10" s="57" customFormat="1" x14ac:dyDescent="0.25">
      <c r="A497" s="33" t="s">
        <v>29</v>
      </c>
      <c r="B497" s="32" t="s">
        <v>43</v>
      </c>
      <c r="C497" s="32"/>
      <c r="D497" s="32"/>
      <c r="E497" s="32"/>
      <c r="F497" s="32"/>
      <c r="G497" s="32"/>
      <c r="H497" s="32"/>
      <c r="I497" s="32"/>
      <c r="J497" s="32"/>
    </row>
    <row r="498" spans="1:10" s="57" customFormat="1" x14ac:dyDescent="0.25">
      <c r="A498" s="37" t="s">
        <v>31</v>
      </c>
      <c r="B498" s="37" t="s">
        <v>39</v>
      </c>
      <c r="C498" s="35"/>
      <c r="D498" s="35"/>
      <c r="E498" s="35"/>
      <c r="F498" s="35"/>
      <c r="G498" s="35"/>
      <c r="H498" s="35"/>
      <c r="I498" s="35"/>
      <c r="J498" s="36"/>
    </row>
    <row r="499" spans="1:10" s="57" customFormat="1" x14ac:dyDescent="0.25">
      <c r="A499" s="37" t="s">
        <v>40</v>
      </c>
      <c r="B499" s="34" t="s">
        <v>0</v>
      </c>
      <c r="C499" s="40" t="s">
        <v>1</v>
      </c>
      <c r="D499" s="40" t="s">
        <v>2</v>
      </c>
      <c r="E499" s="40" t="s">
        <v>3</v>
      </c>
      <c r="F499" s="40" t="s">
        <v>4</v>
      </c>
      <c r="G499" s="40" t="s">
        <v>5</v>
      </c>
      <c r="H499" s="40" t="s">
        <v>6</v>
      </c>
      <c r="I499" s="40" t="s">
        <v>7</v>
      </c>
      <c r="J499" s="47" t="s">
        <v>8</v>
      </c>
    </row>
    <row r="500" spans="1:10" s="57" customFormat="1" x14ac:dyDescent="0.25">
      <c r="A500" s="34" t="s">
        <v>9</v>
      </c>
      <c r="B500" s="41">
        <v>0</v>
      </c>
      <c r="C500" s="42">
        <v>0</v>
      </c>
      <c r="D500" s="42">
        <v>0</v>
      </c>
      <c r="E500" s="42">
        <v>0</v>
      </c>
      <c r="F500" s="42">
        <v>0</v>
      </c>
      <c r="G500" s="42">
        <v>0</v>
      </c>
      <c r="H500" s="42">
        <v>0</v>
      </c>
      <c r="I500" s="42">
        <v>0</v>
      </c>
      <c r="J500" s="48">
        <v>0</v>
      </c>
    </row>
    <row r="501" spans="1:10" s="57" customFormat="1" x14ac:dyDescent="0.25">
      <c r="A501" s="38" t="s">
        <v>10</v>
      </c>
      <c r="B501" s="43">
        <v>0</v>
      </c>
      <c r="C501" s="44">
        <v>0</v>
      </c>
      <c r="D501" s="44">
        <v>0</v>
      </c>
      <c r="E501" s="44">
        <v>0</v>
      </c>
      <c r="F501" s="44">
        <v>0</v>
      </c>
      <c r="G501" s="44">
        <v>0</v>
      </c>
      <c r="H501" s="44">
        <v>0</v>
      </c>
      <c r="I501" s="44">
        <v>0</v>
      </c>
      <c r="J501" s="49">
        <v>0</v>
      </c>
    </row>
    <row r="502" spans="1:10" s="57" customFormat="1" x14ac:dyDescent="0.25">
      <c r="A502" s="38" t="s">
        <v>11</v>
      </c>
      <c r="B502" s="43">
        <v>0</v>
      </c>
      <c r="C502" s="44">
        <v>0</v>
      </c>
      <c r="D502" s="44">
        <v>0</v>
      </c>
      <c r="E502" s="44">
        <v>0</v>
      </c>
      <c r="F502" s="44">
        <v>0</v>
      </c>
      <c r="G502" s="44">
        <v>0</v>
      </c>
      <c r="H502" s="44">
        <v>0</v>
      </c>
      <c r="I502" s="44">
        <v>0</v>
      </c>
      <c r="J502" s="49">
        <v>0</v>
      </c>
    </row>
    <row r="503" spans="1:10" s="57" customFormat="1" x14ac:dyDescent="0.25">
      <c r="A503" s="39" t="s">
        <v>32</v>
      </c>
      <c r="B503" s="45">
        <v>44544000</v>
      </c>
      <c r="C503" s="46">
        <v>43178000</v>
      </c>
      <c r="D503" s="46">
        <v>41462000</v>
      </c>
      <c r="E503" s="46">
        <v>17814000</v>
      </c>
      <c r="F503" s="46">
        <v>17147000</v>
      </c>
      <c r="G503" s="46">
        <v>5168000</v>
      </c>
      <c r="H503" s="46">
        <v>4373000</v>
      </c>
      <c r="I503" s="46">
        <v>183000</v>
      </c>
      <c r="J503" s="50">
        <v>173869000</v>
      </c>
    </row>
    <row r="504" spans="1:10" s="57" customFormat="1" x14ac:dyDescent="0.25"/>
    <row r="505" spans="1:10" s="57" customFormat="1" x14ac:dyDescent="0.25">
      <c r="A505" s="25" t="s">
        <v>22</v>
      </c>
      <c r="B505" s="24" t="s">
        <v>81</v>
      </c>
      <c r="C505" s="24"/>
      <c r="D505" s="24"/>
      <c r="E505" s="24"/>
      <c r="F505" s="24"/>
      <c r="G505" s="24"/>
      <c r="H505" s="24"/>
      <c r="I505" s="24"/>
      <c r="J505" s="24"/>
    </row>
    <row r="506" spans="1:10" s="57" customFormat="1" x14ac:dyDescent="0.25">
      <c r="A506" s="27" t="s">
        <v>24</v>
      </c>
      <c r="B506" s="26" t="s">
        <v>25</v>
      </c>
      <c r="C506" s="26"/>
      <c r="D506" s="26"/>
      <c r="E506" s="26"/>
      <c r="F506" s="26"/>
      <c r="G506" s="26"/>
      <c r="H506" s="26"/>
      <c r="I506" s="26"/>
      <c r="J506" s="26"/>
    </row>
    <row r="507" spans="1:10" s="57" customFormat="1" x14ac:dyDescent="0.25">
      <c r="A507" s="29" t="s">
        <v>26</v>
      </c>
      <c r="B507" s="28" t="s">
        <v>42</v>
      </c>
      <c r="C507" s="28"/>
      <c r="D507" s="28"/>
      <c r="E507" s="28"/>
      <c r="F507" s="28"/>
      <c r="G507" s="28"/>
      <c r="H507" s="28"/>
      <c r="I507" s="28"/>
      <c r="J507" s="28"/>
    </row>
    <row r="508" spans="1:10" s="57" customFormat="1" x14ac:dyDescent="0.25">
      <c r="A508" s="31" t="s">
        <v>27</v>
      </c>
      <c r="B508" s="30" t="s">
        <v>28</v>
      </c>
      <c r="C508" s="30"/>
      <c r="D508" s="30"/>
      <c r="E508" s="30"/>
      <c r="F508" s="30"/>
      <c r="G508" s="30"/>
      <c r="H508" s="30"/>
      <c r="I508" s="30"/>
      <c r="J508" s="30"/>
    </row>
    <row r="509" spans="1:10" s="57" customFormat="1" x14ac:dyDescent="0.25">
      <c r="A509" s="33" t="s">
        <v>29</v>
      </c>
      <c r="B509" s="32" t="s">
        <v>43</v>
      </c>
      <c r="C509" s="32"/>
      <c r="D509" s="32"/>
      <c r="E509" s="32"/>
      <c r="F509" s="32"/>
      <c r="G509" s="32"/>
      <c r="H509" s="32"/>
      <c r="I509" s="32"/>
      <c r="J509" s="32"/>
    </row>
    <row r="510" spans="1:10" s="57" customFormat="1" x14ac:dyDescent="0.25">
      <c r="A510" s="37" t="s">
        <v>31</v>
      </c>
      <c r="B510" s="37" t="s">
        <v>39</v>
      </c>
      <c r="C510" s="35"/>
      <c r="D510" s="35"/>
      <c r="E510" s="35"/>
      <c r="F510" s="35"/>
      <c r="G510" s="35"/>
      <c r="H510" s="35"/>
      <c r="I510" s="35"/>
      <c r="J510" s="36"/>
    </row>
    <row r="511" spans="1:10" s="57" customFormat="1" x14ac:dyDescent="0.25">
      <c r="A511" s="37" t="s">
        <v>40</v>
      </c>
      <c r="B511" s="34" t="s">
        <v>0</v>
      </c>
      <c r="C511" s="40" t="s">
        <v>1</v>
      </c>
      <c r="D511" s="40" t="s">
        <v>2</v>
      </c>
      <c r="E511" s="40" t="s">
        <v>3</v>
      </c>
      <c r="F511" s="40" t="s">
        <v>4</v>
      </c>
      <c r="G511" s="40" t="s">
        <v>5</v>
      </c>
      <c r="H511" s="40" t="s">
        <v>6</v>
      </c>
      <c r="I511" s="40" t="s">
        <v>7</v>
      </c>
      <c r="J511" s="47" t="s">
        <v>8</v>
      </c>
    </row>
    <row r="512" spans="1:10" s="57" customFormat="1" x14ac:dyDescent="0.25">
      <c r="A512" s="34" t="s">
        <v>9</v>
      </c>
      <c r="B512" s="41">
        <v>0</v>
      </c>
      <c r="C512" s="42">
        <v>0</v>
      </c>
      <c r="D512" s="42">
        <v>0</v>
      </c>
      <c r="E512" s="42">
        <v>0</v>
      </c>
      <c r="F512" s="42">
        <v>0</v>
      </c>
      <c r="G512" s="42">
        <v>0</v>
      </c>
      <c r="H512" s="42">
        <v>0</v>
      </c>
      <c r="I512" s="42">
        <v>0</v>
      </c>
      <c r="J512" s="48">
        <v>0</v>
      </c>
    </row>
    <row r="513" spans="1:10" s="57" customFormat="1" x14ac:dyDescent="0.25">
      <c r="A513" s="38" t="s">
        <v>10</v>
      </c>
      <c r="B513" s="43">
        <v>0</v>
      </c>
      <c r="C513" s="44">
        <v>0</v>
      </c>
      <c r="D513" s="44">
        <v>0</v>
      </c>
      <c r="E513" s="44">
        <v>0</v>
      </c>
      <c r="F513" s="44">
        <v>0</v>
      </c>
      <c r="G513" s="44">
        <v>0</v>
      </c>
      <c r="H513" s="44">
        <v>0</v>
      </c>
      <c r="I513" s="44">
        <v>0</v>
      </c>
      <c r="J513" s="49">
        <v>0</v>
      </c>
    </row>
    <row r="514" spans="1:10" s="57" customFormat="1" x14ac:dyDescent="0.25">
      <c r="A514" s="38" t="s">
        <v>11</v>
      </c>
      <c r="B514" s="43">
        <v>0</v>
      </c>
      <c r="C514" s="44">
        <v>0</v>
      </c>
      <c r="D514" s="44">
        <v>0</v>
      </c>
      <c r="E514" s="44">
        <v>0</v>
      </c>
      <c r="F514" s="44">
        <v>0</v>
      </c>
      <c r="G514" s="44">
        <v>0</v>
      </c>
      <c r="H514" s="44">
        <v>0</v>
      </c>
      <c r="I514" s="44">
        <v>0</v>
      </c>
      <c r="J514" s="49">
        <v>0</v>
      </c>
    </row>
    <row r="515" spans="1:10" s="57" customFormat="1" x14ac:dyDescent="0.25">
      <c r="A515" s="39" t="s">
        <v>32</v>
      </c>
      <c r="B515" s="45">
        <v>979000</v>
      </c>
      <c r="C515" s="46">
        <v>944000</v>
      </c>
      <c r="D515" s="46">
        <v>0</v>
      </c>
      <c r="E515" s="46">
        <v>640000</v>
      </c>
      <c r="F515" s="46">
        <v>537000</v>
      </c>
      <c r="G515" s="46">
        <v>539000</v>
      </c>
      <c r="H515" s="46">
        <v>521000</v>
      </c>
      <c r="I515" s="46">
        <v>508000</v>
      </c>
      <c r="J515" s="50">
        <v>4668000</v>
      </c>
    </row>
    <row r="516" spans="1:10" s="57" customFormat="1" x14ac:dyDescent="0.25"/>
    <row r="517" spans="1:10" s="57" customFormat="1" x14ac:dyDescent="0.25">
      <c r="A517" s="25" t="s">
        <v>22</v>
      </c>
      <c r="B517" s="24" t="s">
        <v>82</v>
      </c>
      <c r="C517" s="24"/>
      <c r="D517" s="24"/>
      <c r="E517" s="24"/>
      <c r="F517" s="24"/>
      <c r="G517" s="24"/>
      <c r="H517" s="24"/>
      <c r="I517" s="24"/>
      <c r="J517" s="24"/>
    </row>
    <row r="518" spans="1:10" s="57" customFormat="1" x14ac:dyDescent="0.25">
      <c r="A518" s="27" t="s">
        <v>24</v>
      </c>
      <c r="B518" s="26" t="s">
        <v>25</v>
      </c>
      <c r="C518" s="26"/>
      <c r="D518" s="26"/>
      <c r="E518" s="26"/>
      <c r="F518" s="26"/>
      <c r="G518" s="26"/>
      <c r="H518" s="26"/>
      <c r="I518" s="26"/>
      <c r="J518" s="26"/>
    </row>
    <row r="519" spans="1:10" s="57" customFormat="1" x14ac:dyDescent="0.25">
      <c r="A519" s="29" t="s">
        <v>26</v>
      </c>
      <c r="B519" s="28" t="s">
        <v>42</v>
      </c>
      <c r="C519" s="28"/>
      <c r="D519" s="28"/>
      <c r="E519" s="28"/>
      <c r="F519" s="28"/>
      <c r="G519" s="28"/>
      <c r="H519" s="28"/>
      <c r="I519" s="28"/>
      <c r="J519" s="28"/>
    </row>
    <row r="520" spans="1:10" s="57" customFormat="1" x14ac:dyDescent="0.25">
      <c r="A520" s="31" t="s">
        <v>27</v>
      </c>
      <c r="B520" s="30" t="s">
        <v>28</v>
      </c>
      <c r="C520" s="30"/>
      <c r="D520" s="30"/>
      <c r="E520" s="30"/>
      <c r="F520" s="30"/>
      <c r="G520" s="30"/>
      <c r="H520" s="30"/>
      <c r="I520" s="30"/>
      <c r="J520" s="30"/>
    </row>
    <row r="521" spans="1:10" s="57" customFormat="1" x14ac:dyDescent="0.25">
      <c r="A521" s="33" t="s">
        <v>29</v>
      </c>
      <c r="B521" s="32" t="s">
        <v>43</v>
      </c>
      <c r="C521" s="32"/>
      <c r="D521" s="32"/>
      <c r="E521" s="32"/>
      <c r="F521" s="32"/>
      <c r="G521" s="32"/>
      <c r="H521" s="32"/>
      <c r="I521" s="32"/>
      <c r="J521" s="32"/>
    </row>
    <row r="522" spans="1:10" s="57" customFormat="1" x14ac:dyDescent="0.25">
      <c r="A522" s="37" t="s">
        <v>31</v>
      </c>
      <c r="B522" s="37" t="s">
        <v>39</v>
      </c>
      <c r="C522" s="35"/>
      <c r="D522" s="35"/>
      <c r="E522" s="35"/>
      <c r="F522" s="35"/>
      <c r="G522" s="35"/>
      <c r="H522" s="35"/>
      <c r="I522" s="35"/>
      <c r="J522" s="36"/>
    </row>
    <row r="523" spans="1:10" s="57" customFormat="1" x14ac:dyDescent="0.25">
      <c r="A523" s="37" t="s">
        <v>40</v>
      </c>
      <c r="B523" s="34" t="s">
        <v>0</v>
      </c>
      <c r="C523" s="40" t="s">
        <v>1</v>
      </c>
      <c r="D523" s="40" t="s">
        <v>2</v>
      </c>
      <c r="E523" s="40" t="s">
        <v>3</v>
      </c>
      <c r="F523" s="40" t="s">
        <v>4</v>
      </c>
      <c r="G523" s="40" t="s">
        <v>5</v>
      </c>
      <c r="H523" s="40" t="s">
        <v>6</v>
      </c>
      <c r="I523" s="40" t="s">
        <v>7</v>
      </c>
      <c r="J523" s="47" t="s">
        <v>8</v>
      </c>
    </row>
    <row r="524" spans="1:10" s="57" customFormat="1" x14ac:dyDescent="0.25">
      <c r="A524" s="34" t="s">
        <v>9</v>
      </c>
      <c r="B524" s="41">
        <v>660896</v>
      </c>
      <c r="C524" s="42">
        <v>0</v>
      </c>
      <c r="D524" s="42">
        <v>3200000</v>
      </c>
      <c r="E524" s="42">
        <v>2000000</v>
      </c>
      <c r="F524" s="42">
        <v>980212</v>
      </c>
      <c r="G524" s="42">
        <v>30000</v>
      </c>
      <c r="H524" s="42">
        <v>0</v>
      </c>
      <c r="I524" s="42">
        <v>1422598</v>
      </c>
      <c r="J524" s="48">
        <v>8293706</v>
      </c>
    </row>
    <row r="525" spans="1:10" s="57" customFormat="1" x14ac:dyDescent="0.25">
      <c r="A525" s="38" t="s">
        <v>10</v>
      </c>
      <c r="B525" s="43">
        <v>320000</v>
      </c>
      <c r="C525" s="44">
        <v>0</v>
      </c>
      <c r="D525" s="44">
        <v>0</v>
      </c>
      <c r="E525" s="44">
        <v>1150000</v>
      </c>
      <c r="F525" s="44">
        <v>1443560</v>
      </c>
      <c r="G525" s="44">
        <v>0</v>
      </c>
      <c r="H525" s="44">
        <v>0</v>
      </c>
      <c r="I525" s="44">
        <v>6466757</v>
      </c>
      <c r="J525" s="49">
        <v>9380317</v>
      </c>
    </row>
    <row r="526" spans="1:10" s="57" customFormat="1" x14ac:dyDescent="0.25">
      <c r="A526" s="38" t="s">
        <v>11</v>
      </c>
      <c r="B526" s="43">
        <v>0</v>
      </c>
      <c r="C526" s="44">
        <v>0</v>
      </c>
      <c r="D526" s="44">
        <v>0</v>
      </c>
      <c r="E526" s="44">
        <v>0</v>
      </c>
      <c r="F526" s="44">
        <v>0</v>
      </c>
      <c r="G526" s="44">
        <v>0</v>
      </c>
      <c r="H526" s="44">
        <v>0</v>
      </c>
      <c r="I526" s="44">
        <v>0</v>
      </c>
      <c r="J526" s="49">
        <v>0</v>
      </c>
    </row>
    <row r="527" spans="1:10" s="57" customFormat="1" x14ac:dyDescent="0.25">
      <c r="A527" s="39" t="s">
        <v>32</v>
      </c>
      <c r="B527" s="45">
        <v>160000</v>
      </c>
      <c r="C527" s="46">
        <v>0</v>
      </c>
      <c r="D527" s="46">
        <v>0</v>
      </c>
      <c r="E527" s="46">
        <v>575000</v>
      </c>
      <c r="F527" s="46">
        <v>721780</v>
      </c>
      <c r="G527" s="46">
        <v>0</v>
      </c>
      <c r="H527" s="46">
        <v>0</v>
      </c>
      <c r="I527" s="46">
        <v>3233378.5</v>
      </c>
      <c r="J527" s="50">
        <v>4690158.5</v>
      </c>
    </row>
    <row r="528" spans="1:10" s="57" customFormat="1" x14ac:dyDescent="0.25"/>
    <row r="529" spans="1:10" s="57" customFormat="1" x14ac:dyDescent="0.25">
      <c r="A529" s="25" t="s">
        <v>22</v>
      </c>
      <c r="B529" s="24" t="s">
        <v>83</v>
      </c>
      <c r="C529" s="24"/>
      <c r="D529" s="24"/>
      <c r="E529" s="24"/>
      <c r="F529" s="24"/>
      <c r="G529" s="24"/>
      <c r="H529" s="24"/>
      <c r="I529" s="24"/>
      <c r="J529" s="24"/>
    </row>
    <row r="530" spans="1:10" s="57" customFormat="1" x14ac:dyDescent="0.25">
      <c r="A530" s="27" t="s">
        <v>24</v>
      </c>
      <c r="B530" s="26" t="s">
        <v>25</v>
      </c>
      <c r="C530" s="26"/>
      <c r="D530" s="26"/>
      <c r="E530" s="26"/>
      <c r="F530" s="26"/>
      <c r="G530" s="26"/>
      <c r="H530" s="26"/>
      <c r="I530" s="26"/>
      <c r="J530" s="26"/>
    </row>
    <row r="531" spans="1:10" s="57" customFormat="1" x14ac:dyDescent="0.25">
      <c r="A531" s="29" t="s">
        <v>26</v>
      </c>
      <c r="B531" s="28" t="s">
        <v>42</v>
      </c>
      <c r="C531" s="28"/>
      <c r="D531" s="28"/>
      <c r="E531" s="28"/>
      <c r="F531" s="28"/>
      <c r="G531" s="28"/>
      <c r="H531" s="28"/>
      <c r="I531" s="28"/>
      <c r="J531" s="28"/>
    </row>
    <row r="532" spans="1:10" s="57" customFormat="1" x14ac:dyDescent="0.25">
      <c r="A532" s="31" t="s">
        <v>27</v>
      </c>
      <c r="B532" s="30" t="s">
        <v>28</v>
      </c>
      <c r="C532" s="30"/>
      <c r="D532" s="30"/>
      <c r="E532" s="30"/>
      <c r="F532" s="30"/>
      <c r="G532" s="30"/>
      <c r="H532" s="30"/>
      <c r="I532" s="30"/>
      <c r="J532" s="30"/>
    </row>
    <row r="533" spans="1:10" s="57" customFormat="1" x14ac:dyDescent="0.25">
      <c r="A533" s="33" t="s">
        <v>29</v>
      </c>
      <c r="B533" s="32" t="s">
        <v>43</v>
      </c>
      <c r="C533" s="32"/>
      <c r="D533" s="32"/>
      <c r="E533" s="32"/>
      <c r="F533" s="32"/>
      <c r="G533" s="32"/>
      <c r="H533" s="32"/>
      <c r="I533" s="32"/>
      <c r="J533" s="32"/>
    </row>
    <row r="534" spans="1:10" s="57" customFormat="1" x14ac:dyDescent="0.25">
      <c r="A534" s="37" t="s">
        <v>31</v>
      </c>
      <c r="B534" s="37" t="s">
        <v>39</v>
      </c>
      <c r="C534" s="35"/>
      <c r="D534" s="35"/>
      <c r="E534" s="35"/>
      <c r="F534" s="35"/>
      <c r="G534" s="35"/>
      <c r="H534" s="35"/>
      <c r="I534" s="35"/>
      <c r="J534" s="36"/>
    </row>
    <row r="535" spans="1:10" s="57" customFormat="1" x14ac:dyDescent="0.25">
      <c r="A535" s="37" t="s">
        <v>40</v>
      </c>
      <c r="B535" s="34" t="s">
        <v>0</v>
      </c>
      <c r="C535" s="40" t="s">
        <v>1</v>
      </c>
      <c r="D535" s="40" t="s">
        <v>2</v>
      </c>
      <c r="E535" s="40" t="s">
        <v>3</v>
      </c>
      <c r="F535" s="40" t="s">
        <v>4</v>
      </c>
      <c r="G535" s="40" t="s">
        <v>5</v>
      </c>
      <c r="H535" s="40" t="s">
        <v>6</v>
      </c>
      <c r="I535" s="40" t="s">
        <v>7</v>
      </c>
      <c r="J535" s="47" t="s">
        <v>8</v>
      </c>
    </row>
    <row r="536" spans="1:10" s="57" customFormat="1" x14ac:dyDescent="0.25">
      <c r="A536" s="34" t="s">
        <v>9</v>
      </c>
      <c r="B536" s="41">
        <v>155000</v>
      </c>
      <c r="C536" s="42">
        <v>0</v>
      </c>
      <c r="D536" s="42">
        <v>440000</v>
      </c>
      <c r="E536" s="42">
        <v>757000</v>
      </c>
      <c r="F536" s="42">
        <v>116000</v>
      </c>
      <c r="G536" s="42">
        <v>0</v>
      </c>
      <c r="H536" s="42">
        <v>0</v>
      </c>
      <c r="I536" s="42">
        <v>758000</v>
      </c>
      <c r="J536" s="48">
        <v>2226000</v>
      </c>
    </row>
    <row r="537" spans="1:10" s="57" customFormat="1" x14ac:dyDescent="0.25">
      <c r="A537" s="38" t="s">
        <v>10</v>
      </c>
      <c r="B537" s="43">
        <v>225000</v>
      </c>
      <c r="C537" s="44">
        <v>0</v>
      </c>
      <c r="D537" s="44">
        <v>330000</v>
      </c>
      <c r="E537" s="44">
        <v>0</v>
      </c>
      <c r="F537" s="44">
        <v>87000</v>
      </c>
      <c r="G537" s="44">
        <v>0</v>
      </c>
      <c r="H537" s="44">
        <v>0</v>
      </c>
      <c r="I537" s="44">
        <v>680000</v>
      </c>
      <c r="J537" s="49">
        <v>1322000</v>
      </c>
    </row>
    <row r="538" spans="1:10" s="57" customFormat="1" x14ac:dyDescent="0.25">
      <c r="A538" s="38" t="s">
        <v>11</v>
      </c>
      <c r="B538" s="43">
        <v>269000</v>
      </c>
      <c r="C538" s="44">
        <v>0</v>
      </c>
      <c r="D538" s="44">
        <v>409000</v>
      </c>
      <c r="E538" s="44">
        <v>85000</v>
      </c>
      <c r="F538" s="44">
        <v>338000</v>
      </c>
      <c r="G538" s="44">
        <v>0</v>
      </c>
      <c r="H538" s="44">
        <v>0</v>
      </c>
      <c r="I538" s="44">
        <v>807000</v>
      </c>
      <c r="J538" s="49">
        <v>1908000</v>
      </c>
    </row>
    <row r="539" spans="1:10" s="57" customFormat="1" x14ac:dyDescent="0.25">
      <c r="A539" s="39" t="s">
        <v>32</v>
      </c>
      <c r="B539" s="45">
        <v>0</v>
      </c>
      <c r="C539" s="46">
        <v>0</v>
      </c>
      <c r="D539" s="46">
        <v>361000</v>
      </c>
      <c r="E539" s="46">
        <v>505000</v>
      </c>
      <c r="F539" s="46">
        <v>152000</v>
      </c>
      <c r="G539" s="46">
        <v>0</v>
      </c>
      <c r="H539" s="46">
        <v>0</v>
      </c>
      <c r="I539" s="46">
        <v>721000</v>
      </c>
      <c r="J539" s="50">
        <v>1739000</v>
      </c>
    </row>
    <row r="540" spans="1:10" s="57" customFormat="1" x14ac:dyDescent="0.25"/>
    <row r="541" spans="1:10" s="57" customFormat="1" x14ac:dyDescent="0.25">
      <c r="A541" s="25" t="s">
        <v>22</v>
      </c>
      <c r="B541" s="24" t="s">
        <v>84</v>
      </c>
      <c r="C541" s="24"/>
      <c r="D541" s="24"/>
      <c r="E541" s="24"/>
      <c r="F541" s="24"/>
      <c r="G541" s="24"/>
      <c r="H541" s="24"/>
      <c r="I541" s="24"/>
      <c r="J541" s="24"/>
    </row>
    <row r="542" spans="1:10" s="57" customFormat="1" x14ac:dyDescent="0.25">
      <c r="A542" s="27" t="s">
        <v>24</v>
      </c>
      <c r="B542" s="26" t="s">
        <v>25</v>
      </c>
      <c r="C542" s="26"/>
      <c r="D542" s="26"/>
      <c r="E542" s="26"/>
      <c r="F542" s="26"/>
      <c r="G542" s="26"/>
      <c r="H542" s="26"/>
      <c r="I542" s="26"/>
      <c r="J542" s="26"/>
    </row>
    <row r="543" spans="1:10" s="57" customFormat="1" x14ac:dyDescent="0.25">
      <c r="A543" s="29" t="s">
        <v>26</v>
      </c>
      <c r="B543" s="28" t="s">
        <v>42</v>
      </c>
      <c r="C543" s="28"/>
      <c r="D543" s="28"/>
      <c r="E543" s="28"/>
      <c r="F543" s="28"/>
      <c r="G543" s="28"/>
      <c r="H543" s="28"/>
      <c r="I543" s="28"/>
      <c r="J543" s="28"/>
    </row>
    <row r="544" spans="1:10" s="57" customFormat="1" x14ac:dyDescent="0.25">
      <c r="A544" s="31" t="s">
        <v>27</v>
      </c>
      <c r="B544" s="30" t="s">
        <v>28</v>
      </c>
      <c r="C544" s="30"/>
      <c r="D544" s="30"/>
      <c r="E544" s="30"/>
      <c r="F544" s="30"/>
      <c r="G544" s="30"/>
      <c r="H544" s="30"/>
      <c r="I544" s="30"/>
      <c r="J544" s="30"/>
    </row>
    <row r="545" spans="1:10" s="57" customFormat="1" x14ac:dyDescent="0.25">
      <c r="A545" s="33" t="s">
        <v>29</v>
      </c>
      <c r="B545" s="32" t="s">
        <v>43</v>
      </c>
      <c r="C545" s="32"/>
      <c r="D545" s="32"/>
      <c r="E545" s="32"/>
      <c r="F545" s="32"/>
      <c r="G545" s="32"/>
      <c r="H545" s="32"/>
      <c r="I545" s="32"/>
      <c r="J545" s="32"/>
    </row>
    <row r="546" spans="1:10" s="57" customFormat="1" x14ac:dyDescent="0.25">
      <c r="A546" s="37" t="s">
        <v>31</v>
      </c>
      <c r="B546" s="37" t="s">
        <v>39</v>
      </c>
      <c r="C546" s="35"/>
      <c r="D546" s="35"/>
      <c r="E546" s="35"/>
      <c r="F546" s="35"/>
      <c r="G546" s="35"/>
      <c r="H546" s="35"/>
      <c r="I546" s="35"/>
      <c r="J546" s="36"/>
    </row>
    <row r="547" spans="1:10" s="57" customFormat="1" x14ac:dyDescent="0.25">
      <c r="A547" s="37" t="s">
        <v>40</v>
      </c>
      <c r="B547" s="34" t="s">
        <v>0</v>
      </c>
      <c r="C547" s="40" t="s">
        <v>1</v>
      </c>
      <c r="D547" s="40" t="s">
        <v>2</v>
      </c>
      <c r="E547" s="40" t="s">
        <v>3</v>
      </c>
      <c r="F547" s="40" t="s">
        <v>4</v>
      </c>
      <c r="G547" s="40" t="s">
        <v>5</v>
      </c>
      <c r="H547" s="40" t="s">
        <v>6</v>
      </c>
      <c r="I547" s="40" t="s">
        <v>7</v>
      </c>
      <c r="J547" s="47" t="s">
        <v>8</v>
      </c>
    </row>
    <row r="548" spans="1:10" s="57" customFormat="1" x14ac:dyDescent="0.25">
      <c r="A548" s="34" t="s">
        <v>9</v>
      </c>
      <c r="B548" s="41">
        <v>2887000</v>
      </c>
      <c r="C548" s="42">
        <v>1343000</v>
      </c>
      <c r="D548" s="42">
        <v>1016000</v>
      </c>
      <c r="E548" s="42">
        <v>1217000</v>
      </c>
      <c r="F548" s="42">
        <v>732000</v>
      </c>
      <c r="G548" s="42">
        <v>105000</v>
      </c>
      <c r="H548" s="42">
        <v>30000</v>
      </c>
      <c r="I548" s="42">
        <v>417000</v>
      </c>
      <c r="J548" s="48">
        <v>7747000</v>
      </c>
    </row>
    <row r="549" spans="1:10" s="57" customFormat="1" x14ac:dyDescent="0.25">
      <c r="A549" s="38" t="s">
        <v>10</v>
      </c>
      <c r="B549" s="43">
        <v>5937000</v>
      </c>
      <c r="C549" s="44">
        <v>3155000</v>
      </c>
      <c r="D549" s="44">
        <v>911000</v>
      </c>
      <c r="E549" s="44">
        <v>751000</v>
      </c>
      <c r="F549" s="44">
        <v>1498000</v>
      </c>
      <c r="G549" s="44">
        <v>192000</v>
      </c>
      <c r="H549" s="44">
        <v>157000</v>
      </c>
      <c r="I549" s="44">
        <v>492000</v>
      </c>
      <c r="J549" s="49">
        <v>13093000</v>
      </c>
    </row>
    <row r="550" spans="1:10" s="57" customFormat="1" x14ac:dyDescent="0.25">
      <c r="A550" s="38" t="s">
        <v>11</v>
      </c>
      <c r="B550" s="43">
        <v>9595000</v>
      </c>
      <c r="C550" s="44">
        <v>5139000</v>
      </c>
      <c r="D550" s="44">
        <v>1594000</v>
      </c>
      <c r="E550" s="44">
        <v>1165000</v>
      </c>
      <c r="F550" s="44">
        <v>2448000</v>
      </c>
      <c r="G550" s="44">
        <v>303000</v>
      </c>
      <c r="H550" s="44">
        <v>227000</v>
      </c>
      <c r="I550" s="44">
        <v>857000</v>
      </c>
      <c r="J550" s="49">
        <v>21328000</v>
      </c>
    </row>
    <row r="551" spans="1:10" s="57" customFormat="1" x14ac:dyDescent="0.25">
      <c r="A551" s="39" t="s">
        <v>32</v>
      </c>
      <c r="B551" s="45">
        <v>4237000</v>
      </c>
      <c r="C551" s="46">
        <v>2314000</v>
      </c>
      <c r="D551" s="46">
        <v>734000</v>
      </c>
      <c r="E551" s="46">
        <v>441000</v>
      </c>
      <c r="F551" s="46">
        <v>1149000</v>
      </c>
      <c r="G551" s="46">
        <v>140000</v>
      </c>
      <c r="H551" s="46">
        <v>106000</v>
      </c>
      <c r="I551" s="46">
        <v>420000</v>
      </c>
      <c r="J551" s="50">
        <v>9541000</v>
      </c>
    </row>
    <row r="552" spans="1:10" s="57" customFormat="1" x14ac:dyDescent="0.25"/>
    <row r="553" spans="1:10" s="57" customFormat="1" x14ac:dyDescent="0.25">
      <c r="A553" s="25" t="s">
        <v>22</v>
      </c>
      <c r="B553" s="24" t="s">
        <v>85</v>
      </c>
      <c r="C553" s="24"/>
      <c r="D553" s="24"/>
      <c r="E553" s="24"/>
      <c r="F553" s="24"/>
      <c r="G553" s="24"/>
      <c r="H553" s="24"/>
      <c r="I553" s="24"/>
      <c r="J553" s="24"/>
    </row>
    <row r="554" spans="1:10" s="57" customFormat="1" x14ac:dyDescent="0.25">
      <c r="A554" s="27" t="s">
        <v>24</v>
      </c>
      <c r="B554" s="26" t="s">
        <v>25</v>
      </c>
      <c r="C554" s="26"/>
      <c r="D554" s="26"/>
      <c r="E554" s="26"/>
      <c r="F554" s="26"/>
      <c r="G554" s="26"/>
      <c r="H554" s="26"/>
      <c r="I554" s="26"/>
      <c r="J554" s="26"/>
    </row>
    <row r="555" spans="1:10" s="57" customFormat="1" x14ac:dyDescent="0.25">
      <c r="A555" s="29" t="s">
        <v>26</v>
      </c>
      <c r="B555" s="28" t="s">
        <v>42</v>
      </c>
      <c r="C555" s="28"/>
      <c r="D555" s="28"/>
      <c r="E555" s="28"/>
      <c r="F555" s="28"/>
      <c r="G555" s="28"/>
      <c r="H555" s="28"/>
      <c r="I555" s="28"/>
      <c r="J555" s="28"/>
    </row>
    <row r="556" spans="1:10" s="57" customFormat="1" x14ac:dyDescent="0.25">
      <c r="A556" s="31" t="s">
        <v>27</v>
      </c>
      <c r="B556" s="30" t="s">
        <v>28</v>
      </c>
      <c r="C556" s="30"/>
      <c r="D556" s="30"/>
      <c r="E556" s="30"/>
      <c r="F556" s="30"/>
      <c r="G556" s="30"/>
      <c r="H556" s="30"/>
      <c r="I556" s="30"/>
      <c r="J556" s="30"/>
    </row>
    <row r="557" spans="1:10" s="57" customFormat="1" x14ac:dyDescent="0.25">
      <c r="A557" s="33" t="s">
        <v>29</v>
      </c>
      <c r="B557" s="32" t="s">
        <v>43</v>
      </c>
      <c r="C557" s="32"/>
      <c r="D557" s="32"/>
      <c r="E557" s="32"/>
      <c r="F557" s="32"/>
      <c r="G557" s="32"/>
      <c r="H557" s="32"/>
      <c r="I557" s="32"/>
      <c r="J557" s="32"/>
    </row>
    <row r="558" spans="1:10" s="57" customFormat="1" x14ac:dyDescent="0.25">
      <c r="A558" s="37" t="s">
        <v>31</v>
      </c>
      <c r="B558" s="37" t="s">
        <v>39</v>
      </c>
      <c r="C558" s="35"/>
      <c r="D558" s="35"/>
      <c r="E558" s="35"/>
      <c r="F558" s="35"/>
      <c r="G558" s="35"/>
      <c r="H558" s="35"/>
      <c r="I558" s="35"/>
      <c r="J558" s="36"/>
    </row>
    <row r="559" spans="1:10" s="57" customFormat="1" x14ac:dyDescent="0.25">
      <c r="A559" s="37" t="s">
        <v>40</v>
      </c>
      <c r="B559" s="34" t="s">
        <v>0</v>
      </c>
      <c r="C559" s="40" t="s">
        <v>1</v>
      </c>
      <c r="D559" s="40" t="s">
        <v>2</v>
      </c>
      <c r="E559" s="40" t="s">
        <v>3</v>
      </c>
      <c r="F559" s="40" t="s">
        <v>4</v>
      </c>
      <c r="G559" s="40" t="s">
        <v>5</v>
      </c>
      <c r="H559" s="40" t="s">
        <v>6</v>
      </c>
      <c r="I559" s="40" t="s">
        <v>7</v>
      </c>
      <c r="J559" s="47" t="s">
        <v>8</v>
      </c>
    </row>
    <row r="560" spans="1:10" s="57" customFormat="1" x14ac:dyDescent="0.25">
      <c r="A560" s="34" t="s">
        <v>9</v>
      </c>
      <c r="B560" s="41">
        <v>340688068.77341598</v>
      </c>
      <c r="C560" s="42">
        <v>260773202.14566201</v>
      </c>
      <c r="D560" s="42">
        <v>210531435.63816401</v>
      </c>
      <c r="E560" s="42">
        <v>110040263.12292001</v>
      </c>
      <c r="F560" s="42">
        <v>77461780.392956406</v>
      </c>
      <c r="G560" s="42">
        <v>24210050.787888501</v>
      </c>
      <c r="H560" s="42">
        <v>17311439.7133343</v>
      </c>
      <c r="I560" s="42">
        <v>10927759.425658301</v>
      </c>
      <c r="J560" s="48">
        <v>1051944000</v>
      </c>
    </row>
    <row r="561" spans="1:10" s="57" customFormat="1" x14ac:dyDescent="0.25">
      <c r="A561" s="38" t="s">
        <v>10</v>
      </c>
      <c r="B561" s="43">
        <v>389791481.800484</v>
      </c>
      <c r="C561" s="44">
        <v>299669440.48951101</v>
      </c>
      <c r="D561" s="44">
        <v>242552010.44358799</v>
      </c>
      <c r="E561" s="44">
        <v>128377109.25402901</v>
      </c>
      <c r="F561" s="44">
        <v>88405885.478389502</v>
      </c>
      <c r="G561" s="44">
        <v>27480394.155836198</v>
      </c>
      <c r="H561" s="44">
        <v>19920526.6872628</v>
      </c>
      <c r="I561" s="44">
        <v>12491151.690898901</v>
      </c>
      <c r="J561" s="49">
        <v>1208688000</v>
      </c>
    </row>
    <row r="562" spans="1:10" s="57" customFormat="1" x14ac:dyDescent="0.25">
      <c r="A562" s="38" t="s">
        <v>11</v>
      </c>
      <c r="B562" s="43">
        <v>408608899.93807</v>
      </c>
      <c r="C562" s="44">
        <v>315502378.50656199</v>
      </c>
      <c r="D562" s="44">
        <v>255983449.22079</v>
      </c>
      <c r="E562" s="44">
        <v>137714948.52414301</v>
      </c>
      <c r="F562" s="44">
        <v>92320556.712500498</v>
      </c>
      <c r="G562" s="44">
        <v>28463519.848272301</v>
      </c>
      <c r="H562" s="44">
        <v>20990551.081902601</v>
      </c>
      <c r="I562" s="44">
        <v>13290696.1677594</v>
      </c>
      <c r="J562" s="49">
        <v>1272875000</v>
      </c>
    </row>
    <row r="563" spans="1:10" s="57" customFormat="1" x14ac:dyDescent="0.25">
      <c r="A563" s="39" t="s">
        <v>32</v>
      </c>
      <c r="B563" s="45">
        <v>427221673.51440102</v>
      </c>
      <c r="C563" s="46">
        <v>331184779.67864901</v>
      </c>
      <c r="D563" s="46">
        <v>268252651.92308399</v>
      </c>
      <c r="E563" s="46">
        <v>145883096.465808</v>
      </c>
      <c r="F563" s="46">
        <v>95975316.243344903</v>
      </c>
      <c r="G563" s="46">
        <v>29411140.644170299</v>
      </c>
      <c r="H563" s="46">
        <v>21969694.623427801</v>
      </c>
      <c r="I563" s="46">
        <v>13952646.907115599</v>
      </c>
      <c r="J563" s="50">
        <v>1333851000</v>
      </c>
    </row>
    <row r="564" spans="1:10" s="57" customFormat="1" x14ac:dyDescent="0.25"/>
    <row r="565" spans="1:10" s="57" customFormat="1" x14ac:dyDescent="0.25">
      <c r="A565" s="25" t="s">
        <v>22</v>
      </c>
      <c r="B565" s="24" t="s">
        <v>86</v>
      </c>
      <c r="C565" s="24"/>
      <c r="D565" s="24"/>
      <c r="E565" s="24"/>
      <c r="F565" s="24"/>
      <c r="G565" s="24"/>
      <c r="H565" s="24"/>
      <c r="I565" s="24"/>
      <c r="J565" s="24"/>
    </row>
    <row r="566" spans="1:10" s="57" customFormat="1" x14ac:dyDescent="0.25">
      <c r="A566" s="27" t="s">
        <v>24</v>
      </c>
      <c r="B566" s="26" t="s">
        <v>25</v>
      </c>
      <c r="C566" s="26"/>
      <c r="D566" s="26"/>
      <c r="E566" s="26"/>
      <c r="F566" s="26"/>
      <c r="G566" s="26"/>
      <c r="H566" s="26"/>
      <c r="I566" s="26"/>
      <c r="J566" s="26"/>
    </row>
    <row r="567" spans="1:10" s="57" customFormat="1" x14ac:dyDescent="0.25">
      <c r="A567" s="29" t="s">
        <v>26</v>
      </c>
      <c r="B567" s="28" t="s">
        <v>42</v>
      </c>
      <c r="C567" s="28"/>
      <c r="D567" s="28"/>
      <c r="E567" s="28"/>
      <c r="F567" s="28"/>
      <c r="G567" s="28"/>
      <c r="H567" s="28"/>
      <c r="I567" s="28"/>
      <c r="J567" s="28"/>
    </row>
    <row r="568" spans="1:10" s="57" customFormat="1" x14ac:dyDescent="0.25">
      <c r="A568" s="31" t="s">
        <v>27</v>
      </c>
      <c r="B568" s="30" t="s">
        <v>28</v>
      </c>
      <c r="C568" s="30"/>
      <c r="D568" s="30"/>
      <c r="E568" s="30"/>
      <c r="F568" s="30"/>
      <c r="G568" s="30"/>
      <c r="H568" s="30"/>
      <c r="I568" s="30"/>
      <c r="J568" s="30"/>
    </row>
    <row r="569" spans="1:10" s="57" customFormat="1" x14ac:dyDescent="0.25">
      <c r="A569" s="33" t="s">
        <v>29</v>
      </c>
      <c r="B569" s="32" t="s">
        <v>43</v>
      </c>
      <c r="C569" s="32"/>
      <c r="D569" s="32"/>
      <c r="E569" s="32"/>
      <c r="F569" s="32"/>
      <c r="G569" s="32"/>
      <c r="H569" s="32"/>
      <c r="I569" s="32"/>
      <c r="J569" s="32"/>
    </row>
    <row r="570" spans="1:10" s="57" customFormat="1" x14ac:dyDescent="0.25">
      <c r="A570" s="37" t="s">
        <v>31</v>
      </c>
      <c r="B570" s="37" t="s">
        <v>39</v>
      </c>
      <c r="C570" s="35"/>
      <c r="D570" s="35"/>
      <c r="E570" s="35"/>
      <c r="F570" s="35"/>
      <c r="G570" s="35"/>
      <c r="H570" s="35"/>
      <c r="I570" s="35"/>
      <c r="J570" s="36"/>
    </row>
    <row r="571" spans="1:10" s="57" customFormat="1" x14ac:dyDescent="0.25">
      <c r="A571" s="37" t="s">
        <v>40</v>
      </c>
      <c r="B571" s="34" t="s">
        <v>0</v>
      </c>
      <c r="C571" s="40" t="s">
        <v>1</v>
      </c>
      <c r="D571" s="40" t="s">
        <v>2</v>
      </c>
      <c r="E571" s="40" t="s">
        <v>3</v>
      </c>
      <c r="F571" s="40" t="s">
        <v>4</v>
      </c>
      <c r="G571" s="40" t="s">
        <v>5</v>
      </c>
      <c r="H571" s="40" t="s">
        <v>6</v>
      </c>
      <c r="I571" s="40" t="s">
        <v>7</v>
      </c>
      <c r="J571" s="47" t="s">
        <v>8</v>
      </c>
    </row>
    <row r="572" spans="1:10" s="57" customFormat="1" x14ac:dyDescent="0.25">
      <c r="A572" s="34" t="s">
        <v>9</v>
      </c>
      <c r="B572" s="41">
        <v>395708558.39996397</v>
      </c>
      <c r="C572" s="42">
        <v>302887589.40669501</v>
      </c>
      <c r="D572" s="42">
        <v>244531871.02850899</v>
      </c>
      <c r="E572" s="42">
        <v>127811561.00680301</v>
      </c>
      <c r="F572" s="42">
        <v>89971713.892855793</v>
      </c>
      <c r="G572" s="42">
        <v>28119928.9736114</v>
      </c>
      <c r="H572" s="42">
        <v>20107205.037894599</v>
      </c>
      <c r="I572" s="42">
        <v>12692572.253667001</v>
      </c>
      <c r="J572" s="48">
        <v>1221831000</v>
      </c>
    </row>
    <row r="573" spans="1:10" s="57" customFormat="1" x14ac:dyDescent="0.25">
      <c r="A573" s="38" t="s">
        <v>10</v>
      </c>
      <c r="B573" s="43">
        <v>400729100.025159</v>
      </c>
      <c r="C573" s="44">
        <v>308078218.22507399</v>
      </c>
      <c r="D573" s="44">
        <v>249358062.94531301</v>
      </c>
      <c r="E573" s="44">
        <v>131979393.745527</v>
      </c>
      <c r="F573" s="44">
        <v>90886570.329968303</v>
      </c>
      <c r="G573" s="44">
        <v>28251498.897663198</v>
      </c>
      <c r="H573" s="44">
        <v>20479500.2049325</v>
      </c>
      <c r="I573" s="44">
        <v>12841655.6263633</v>
      </c>
      <c r="J573" s="49">
        <v>1242604000</v>
      </c>
    </row>
    <row r="574" spans="1:10" s="57" customFormat="1" x14ac:dyDescent="0.25">
      <c r="A574" s="38" t="s">
        <v>11</v>
      </c>
      <c r="B574" s="43">
        <v>405672276.76876098</v>
      </c>
      <c r="C574" s="44">
        <v>313234900.74277699</v>
      </c>
      <c r="D574" s="44">
        <v>254143726.86512101</v>
      </c>
      <c r="E574" s="44">
        <v>136725207.701911</v>
      </c>
      <c r="F574" s="44">
        <v>91657059.941171095</v>
      </c>
      <c r="G574" s="44">
        <v>28258955.944061801</v>
      </c>
      <c r="H574" s="44">
        <v>20839694.508164201</v>
      </c>
      <c r="I574" s="44">
        <v>13195177.5280322</v>
      </c>
      <c r="J574" s="49">
        <v>1263727000</v>
      </c>
    </row>
    <row r="575" spans="1:10" s="57" customFormat="1" x14ac:dyDescent="0.25">
      <c r="A575" s="39" t="s">
        <v>32</v>
      </c>
      <c r="B575" s="45">
        <v>410832977.48284602</v>
      </c>
      <c r="C575" s="46">
        <v>318480165.14029503</v>
      </c>
      <c r="D575" s="46">
        <v>257962183.427277</v>
      </c>
      <c r="E575" s="46">
        <v>140286859.49484</v>
      </c>
      <c r="F575" s="46">
        <v>92293596.934711799</v>
      </c>
      <c r="G575" s="46">
        <v>28282896.751500901</v>
      </c>
      <c r="H575" s="46">
        <v>21126912.8325895</v>
      </c>
      <c r="I575" s="46">
        <v>13417407.935938699</v>
      </c>
      <c r="J575" s="50">
        <v>1282683000</v>
      </c>
    </row>
    <row r="576" spans="1:10" s="57" customFormat="1" x14ac:dyDescent="0.25"/>
    <row r="577" spans="1:10" s="57" customFormat="1" x14ac:dyDescent="0.25">
      <c r="A577" s="25" t="s">
        <v>22</v>
      </c>
      <c r="B577" s="24" t="s">
        <v>87</v>
      </c>
      <c r="C577" s="24"/>
      <c r="D577" s="24"/>
      <c r="E577" s="24"/>
      <c r="F577" s="24"/>
      <c r="G577" s="24"/>
      <c r="H577" s="24"/>
      <c r="I577" s="24"/>
      <c r="J577" s="24"/>
    </row>
    <row r="578" spans="1:10" s="57" customFormat="1" x14ac:dyDescent="0.25">
      <c r="A578" s="27" t="s">
        <v>24</v>
      </c>
      <c r="B578" s="26" t="s">
        <v>25</v>
      </c>
      <c r="C578" s="26"/>
      <c r="D578" s="26"/>
      <c r="E578" s="26"/>
      <c r="F578" s="26"/>
      <c r="G578" s="26"/>
      <c r="H578" s="26"/>
      <c r="I578" s="26"/>
      <c r="J578" s="26"/>
    </row>
    <row r="579" spans="1:10" s="57" customFormat="1" x14ac:dyDescent="0.25">
      <c r="A579" s="29" t="s">
        <v>26</v>
      </c>
      <c r="B579" s="28" t="s">
        <v>42</v>
      </c>
      <c r="C579" s="28"/>
      <c r="D579" s="28"/>
      <c r="E579" s="28"/>
      <c r="F579" s="28"/>
      <c r="G579" s="28"/>
      <c r="H579" s="28"/>
      <c r="I579" s="28"/>
      <c r="J579" s="28"/>
    </row>
    <row r="580" spans="1:10" s="57" customFormat="1" x14ac:dyDescent="0.25">
      <c r="A580" s="31" t="s">
        <v>27</v>
      </c>
      <c r="B580" s="30" t="s">
        <v>28</v>
      </c>
      <c r="C580" s="30"/>
      <c r="D580" s="30"/>
      <c r="E580" s="30"/>
      <c r="F580" s="30"/>
      <c r="G580" s="30"/>
      <c r="H580" s="30"/>
      <c r="I580" s="30"/>
      <c r="J580" s="30"/>
    </row>
    <row r="581" spans="1:10" s="57" customFormat="1" x14ac:dyDescent="0.25">
      <c r="A581" s="33" t="s">
        <v>29</v>
      </c>
      <c r="B581" s="32" t="s">
        <v>43</v>
      </c>
      <c r="C581" s="32"/>
      <c r="D581" s="32"/>
      <c r="E581" s="32"/>
      <c r="F581" s="32"/>
      <c r="G581" s="32"/>
      <c r="H581" s="32"/>
      <c r="I581" s="32"/>
      <c r="J581" s="32"/>
    </row>
    <row r="582" spans="1:10" s="57" customFormat="1" x14ac:dyDescent="0.25">
      <c r="A582" s="37" t="s">
        <v>31</v>
      </c>
      <c r="B582" s="37" t="s">
        <v>39</v>
      </c>
      <c r="C582" s="35"/>
      <c r="D582" s="35"/>
      <c r="E582" s="35"/>
      <c r="F582" s="35"/>
      <c r="G582" s="35"/>
      <c r="H582" s="35"/>
      <c r="I582" s="35"/>
      <c r="J582" s="36"/>
    </row>
    <row r="583" spans="1:10" s="57" customFormat="1" x14ac:dyDescent="0.25">
      <c r="A583" s="37" t="s">
        <v>40</v>
      </c>
      <c r="B583" s="34" t="s">
        <v>0</v>
      </c>
      <c r="C583" s="40" t="s">
        <v>1</v>
      </c>
      <c r="D583" s="40" t="s">
        <v>2</v>
      </c>
      <c r="E583" s="40" t="s">
        <v>3</v>
      </c>
      <c r="F583" s="40" t="s">
        <v>4</v>
      </c>
      <c r="G583" s="40" t="s">
        <v>5</v>
      </c>
      <c r="H583" s="40" t="s">
        <v>6</v>
      </c>
      <c r="I583" s="40" t="s">
        <v>7</v>
      </c>
      <c r="J583" s="47" t="s">
        <v>8</v>
      </c>
    </row>
    <row r="584" spans="1:10" s="57" customFormat="1" x14ac:dyDescent="0.25">
      <c r="A584" s="34" t="s">
        <v>9</v>
      </c>
      <c r="B584" s="41">
        <v>482561000</v>
      </c>
      <c r="C584" s="42">
        <v>203153000</v>
      </c>
      <c r="D584" s="42">
        <v>302568000</v>
      </c>
      <c r="E584" s="42">
        <v>155479000</v>
      </c>
      <c r="F584" s="42">
        <v>84855000</v>
      </c>
      <c r="G584" s="42">
        <v>29744000</v>
      </c>
      <c r="H584" s="42">
        <v>22459000</v>
      </c>
      <c r="I584" s="42">
        <v>13180000</v>
      </c>
      <c r="J584" s="48">
        <v>1293999000</v>
      </c>
    </row>
    <row r="585" spans="1:10" s="57" customFormat="1" x14ac:dyDescent="0.25">
      <c r="A585" s="38" t="s">
        <v>10</v>
      </c>
      <c r="B585" s="43">
        <v>0</v>
      </c>
      <c r="C585" s="44">
        <v>63796000</v>
      </c>
      <c r="D585" s="44">
        <v>39523000</v>
      </c>
      <c r="E585" s="44">
        <v>20021000</v>
      </c>
      <c r="F585" s="44">
        <v>30709000</v>
      </c>
      <c r="G585" s="44">
        <v>4564000</v>
      </c>
      <c r="H585" s="44">
        <v>1365000</v>
      </c>
      <c r="I585" s="44">
        <v>2022000</v>
      </c>
      <c r="J585" s="49">
        <v>162000000</v>
      </c>
    </row>
    <row r="586" spans="1:10" s="57" customFormat="1" x14ac:dyDescent="0.25">
      <c r="A586" s="38" t="s">
        <v>11</v>
      </c>
      <c r="B586" s="43">
        <v>0</v>
      </c>
      <c r="C586" s="44">
        <v>0</v>
      </c>
      <c r="D586" s="44">
        <v>0</v>
      </c>
      <c r="E586" s="44">
        <v>0</v>
      </c>
      <c r="F586" s="44">
        <v>0</v>
      </c>
      <c r="G586" s="44">
        <v>0</v>
      </c>
      <c r="H586" s="44">
        <v>0</v>
      </c>
      <c r="I586" s="44">
        <v>0</v>
      </c>
      <c r="J586" s="49">
        <v>0</v>
      </c>
    </row>
    <row r="587" spans="1:10" s="57" customFormat="1" x14ac:dyDescent="0.25">
      <c r="A587" s="39" t="s">
        <v>32</v>
      </c>
      <c r="B587" s="45">
        <v>0</v>
      </c>
      <c r="C587" s="46">
        <v>0</v>
      </c>
      <c r="D587" s="46">
        <v>-7180000</v>
      </c>
      <c r="E587" s="46">
        <v>0</v>
      </c>
      <c r="F587" s="46">
        <v>-9800000</v>
      </c>
      <c r="G587" s="46">
        <v>0</v>
      </c>
      <c r="H587" s="46">
        <v>0</v>
      </c>
      <c r="I587" s="46">
        <v>0</v>
      </c>
      <c r="J587" s="50">
        <v>-16980000</v>
      </c>
    </row>
    <row r="588" spans="1:10" s="57" customFormat="1" x14ac:dyDescent="0.25"/>
    <row r="589" spans="1:10" s="57" customFormat="1" x14ac:dyDescent="0.25">
      <c r="A589" s="25" t="s">
        <v>22</v>
      </c>
      <c r="B589" s="24" t="s">
        <v>88</v>
      </c>
      <c r="C589" s="24"/>
      <c r="D589" s="24"/>
      <c r="E589" s="24"/>
      <c r="F589" s="24"/>
      <c r="G589" s="24"/>
      <c r="H589" s="24"/>
      <c r="I589" s="24"/>
      <c r="J589" s="24"/>
    </row>
    <row r="590" spans="1:10" s="57" customFormat="1" x14ac:dyDescent="0.25">
      <c r="A590" s="27" t="s">
        <v>24</v>
      </c>
      <c r="B590" s="26" t="s">
        <v>25</v>
      </c>
      <c r="C590" s="26"/>
      <c r="D590" s="26"/>
      <c r="E590" s="26"/>
      <c r="F590" s="26"/>
      <c r="G590" s="26"/>
      <c r="H590" s="26"/>
      <c r="I590" s="26"/>
      <c r="J590" s="26"/>
    </row>
    <row r="591" spans="1:10" s="57" customFormat="1" x14ac:dyDescent="0.25">
      <c r="A591" s="29" t="s">
        <v>26</v>
      </c>
      <c r="B591" s="28" t="s">
        <v>42</v>
      </c>
      <c r="C591" s="28"/>
      <c r="D591" s="28"/>
      <c r="E591" s="28"/>
      <c r="F591" s="28"/>
      <c r="G591" s="28"/>
      <c r="H591" s="28"/>
      <c r="I591" s="28"/>
      <c r="J591" s="28"/>
    </row>
    <row r="592" spans="1:10" s="57" customFormat="1" x14ac:dyDescent="0.25">
      <c r="A592" s="31" t="s">
        <v>27</v>
      </c>
      <c r="B592" s="30" t="s">
        <v>28</v>
      </c>
      <c r="C592" s="30"/>
      <c r="D592" s="30"/>
      <c r="E592" s="30"/>
      <c r="F592" s="30"/>
      <c r="G592" s="30"/>
      <c r="H592" s="30"/>
      <c r="I592" s="30"/>
      <c r="J592" s="30"/>
    </row>
    <row r="593" spans="1:10" s="57" customFormat="1" x14ac:dyDescent="0.25">
      <c r="A593" s="33" t="s">
        <v>29</v>
      </c>
      <c r="B593" s="32" t="s">
        <v>43</v>
      </c>
      <c r="C593" s="32"/>
      <c r="D593" s="32"/>
      <c r="E593" s="32"/>
      <c r="F593" s="32"/>
      <c r="G593" s="32"/>
      <c r="H593" s="32"/>
      <c r="I593" s="32"/>
      <c r="J593" s="32"/>
    </row>
    <row r="594" spans="1:10" s="57" customFormat="1" x14ac:dyDescent="0.25">
      <c r="A594" s="37" t="s">
        <v>31</v>
      </c>
      <c r="B594" s="37" t="s">
        <v>39</v>
      </c>
      <c r="C594" s="35"/>
      <c r="D594" s="35"/>
      <c r="E594" s="35"/>
      <c r="F594" s="35"/>
      <c r="G594" s="35"/>
      <c r="H594" s="35"/>
      <c r="I594" s="35"/>
      <c r="J594" s="36"/>
    </row>
    <row r="595" spans="1:10" s="57" customFormat="1" x14ac:dyDescent="0.25">
      <c r="A595" s="37" t="s">
        <v>40</v>
      </c>
      <c r="B595" s="34" t="s">
        <v>0</v>
      </c>
      <c r="C595" s="40" t="s">
        <v>1</v>
      </c>
      <c r="D595" s="40" t="s">
        <v>2</v>
      </c>
      <c r="E595" s="40" t="s">
        <v>3</v>
      </c>
      <c r="F595" s="40" t="s">
        <v>4</v>
      </c>
      <c r="G595" s="40" t="s">
        <v>5</v>
      </c>
      <c r="H595" s="40" t="s">
        <v>6</v>
      </c>
      <c r="I595" s="40" t="s">
        <v>7</v>
      </c>
      <c r="J595" s="47" t="s">
        <v>8</v>
      </c>
    </row>
    <row r="596" spans="1:10" s="57" customFormat="1" x14ac:dyDescent="0.25">
      <c r="A596" s="34" t="s">
        <v>9</v>
      </c>
      <c r="B596" s="41">
        <v>85038000</v>
      </c>
      <c r="C596" s="42">
        <v>60795000</v>
      </c>
      <c r="D596" s="42">
        <v>42452000</v>
      </c>
      <c r="E596" s="42">
        <v>21375000</v>
      </c>
      <c r="F596" s="42">
        <v>24186000</v>
      </c>
      <c r="G596" s="42">
        <v>7767000</v>
      </c>
      <c r="H596" s="42">
        <v>1725000</v>
      </c>
      <c r="I596" s="42">
        <v>1181000</v>
      </c>
      <c r="J596" s="48">
        <v>244519000</v>
      </c>
    </row>
    <row r="597" spans="1:10" s="57" customFormat="1" x14ac:dyDescent="0.25">
      <c r="A597" s="38" t="s">
        <v>10</v>
      </c>
      <c r="B597" s="43">
        <v>88531000</v>
      </c>
      <c r="C597" s="44">
        <v>63291000</v>
      </c>
      <c r="D597" s="44">
        <v>44196000</v>
      </c>
      <c r="E597" s="44">
        <v>22255000</v>
      </c>
      <c r="F597" s="44">
        <v>25180000</v>
      </c>
      <c r="G597" s="44">
        <v>8083000</v>
      </c>
      <c r="H597" s="44">
        <v>1799000</v>
      </c>
      <c r="I597" s="44">
        <v>1232000</v>
      </c>
      <c r="J597" s="49">
        <v>254567000</v>
      </c>
    </row>
    <row r="598" spans="1:10" s="57" customFormat="1" x14ac:dyDescent="0.25">
      <c r="A598" s="38" t="s">
        <v>11</v>
      </c>
      <c r="B598" s="43">
        <v>94080000</v>
      </c>
      <c r="C598" s="44">
        <v>67254000</v>
      </c>
      <c r="D598" s="44">
        <v>46961000</v>
      </c>
      <c r="E598" s="44">
        <v>23649000</v>
      </c>
      <c r="F598" s="44">
        <v>26756000</v>
      </c>
      <c r="G598" s="44">
        <v>8590000</v>
      </c>
      <c r="H598" s="44">
        <v>1911000</v>
      </c>
      <c r="I598" s="44">
        <v>1307000</v>
      </c>
      <c r="J598" s="49">
        <v>270508000</v>
      </c>
    </row>
    <row r="599" spans="1:10" s="57" customFormat="1" x14ac:dyDescent="0.25">
      <c r="A599" s="39" t="s">
        <v>32</v>
      </c>
      <c r="B599" s="45">
        <v>97276000</v>
      </c>
      <c r="C599" s="46">
        <v>69533000</v>
      </c>
      <c r="D599" s="46">
        <v>48555000</v>
      </c>
      <c r="E599" s="46">
        <v>24451000</v>
      </c>
      <c r="F599" s="46">
        <v>27662000</v>
      </c>
      <c r="G599" s="46">
        <v>8881000</v>
      </c>
      <c r="H599" s="46">
        <v>1976000</v>
      </c>
      <c r="I599" s="46">
        <v>1351000</v>
      </c>
      <c r="J599" s="50">
        <v>279685000</v>
      </c>
    </row>
    <row r="600" spans="1:10" s="57" customFormat="1" x14ac:dyDescent="0.25"/>
    <row r="601" spans="1:10" s="57" customFormat="1" x14ac:dyDescent="0.25">
      <c r="A601" s="25" t="s">
        <v>22</v>
      </c>
      <c r="B601" s="24" t="s">
        <v>89</v>
      </c>
      <c r="C601" s="24"/>
      <c r="D601" s="24"/>
      <c r="E601" s="24"/>
      <c r="F601" s="24"/>
      <c r="G601" s="24"/>
      <c r="H601" s="24"/>
      <c r="I601" s="24"/>
      <c r="J601" s="24"/>
    </row>
    <row r="602" spans="1:10" s="57" customFormat="1" x14ac:dyDescent="0.25">
      <c r="A602" s="27" t="s">
        <v>24</v>
      </c>
      <c r="B602" s="26" t="s">
        <v>25</v>
      </c>
      <c r="C602" s="26"/>
      <c r="D602" s="26"/>
      <c r="E602" s="26"/>
      <c r="F602" s="26"/>
      <c r="G602" s="26"/>
      <c r="H602" s="26"/>
      <c r="I602" s="26"/>
      <c r="J602" s="26"/>
    </row>
    <row r="603" spans="1:10" s="57" customFormat="1" x14ac:dyDescent="0.25">
      <c r="A603" s="29" t="s">
        <v>26</v>
      </c>
      <c r="B603" s="28" t="s">
        <v>42</v>
      </c>
      <c r="C603" s="28"/>
      <c r="D603" s="28"/>
      <c r="E603" s="28"/>
      <c r="F603" s="28"/>
      <c r="G603" s="28"/>
      <c r="H603" s="28"/>
      <c r="I603" s="28"/>
      <c r="J603" s="28"/>
    </row>
    <row r="604" spans="1:10" s="57" customFormat="1" x14ac:dyDescent="0.25">
      <c r="A604" s="31" t="s">
        <v>27</v>
      </c>
      <c r="B604" s="30" t="s">
        <v>28</v>
      </c>
      <c r="C604" s="30"/>
      <c r="D604" s="30"/>
      <c r="E604" s="30"/>
      <c r="F604" s="30"/>
      <c r="G604" s="30"/>
      <c r="H604" s="30"/>
      <c r="I604" s="30"/>
      <c r="J604" s="30"/>
    </row>
    <row r="605" spans="1:10" s="57" customFormat="1" x14ac:dyDescent="0.25">
      <c r="A605" s="33" t="s">
        <v>29</v>
      </c>
      <c r="B605" s="32" t="s">
        <v>43</v>
      </c>
      <c r="C605" s="32"/>
      <c r="D605" s="32"/>
      <c r="E605" s="32"/>
      <c r="F605" s="32"/>
      <c r="G605" s="32"/>
      <c r="H605" s="32"/>
      <c r="I605" s="32"/>
      <c r="J605" s="32"/>
    </row>
    <row r="606" spans="1:10" s="57" customFormat="1" x14ac:dyDescent="0.25">
      <c r="A606" s="37" t="s">
        <v>31</v>
      </c>
      <c r="B606" s="37" t="s">
        <v>39</v>
      </c>
      <c r="C606" s="35"/>
      <c r="D606" s="35"/>
      <c r="E606" s="35"/>
      <c r="F606" s="35"/>
      <c r="G606" s="35"/>
      <c r="H606" s="35"/>
      <c r="I606" s="35"/>
      <c r="J606" s="36"/>
    </row>
    <row r="607" spans="1:10" s="57" customFormat="1" x14ac:dyDescent="0.25">
      <c r="A607" s="37" t="s">
        <v>40</v>
      </c>
      <c r="B607" s="34" t="s">
        <v>0</v>
      </c>
      <c r="C607" s="40" t="s">
        <v>1</v>
      </c>
      <c r="D607" s="40" t="s">
        <v>2</v>
      </c>
      <c r="E607" s="40" t="s">
        <v>3</v>
      </c>
      <c r="F607" s="40" t="s">
        <v>4</v>
      </c>
      <c r="G607" s="40" t="s">
        <v>5</v>
      </c>
      <c r="H607" s="40" t="s">
        <v>6</v>
      </c>
      <c r="I607" s="40" t="s">
        <v>7</v>
      </c>
      <c r="J607" s="47" t="s">
        <v>8</v>
      </c>
    </row>
    <row r="608" spans="1:10" s="57" customFormat="1" x14ac:dyDescent="0.25">
      <c r="A608" s="34" t="s">
        <v>9</v>
      </c>
      <c r="B608" s="41">
        <v>0</v>
      </c>
      <c r="C608" s="42">
        <v>0</v>
      </c>
      <c r="D608" s="42">
        <v>0</v>
      </c>
      <c r="E608" s="42">
        <v>0</v>
      </c>
      <c r="F608" s="42">
        <v>0</v>
      </c>
      <c r="G608" s="42">
        <v>0</v>
      </c>
      <c r="H608" s="42">
        <v>0</v>
      </c>
      <c r="I608" s="42">
        <v>0</v>
      </c>
      <c r="J608" s="48">
        <v>0</v>
      </c>
    </row>
    <row r="609" spans="1:10" s="57" customFormat="1" x14ac:dyDescent="0.25">
      <c r="A609" s="38" t="s">
        <v>10</v>
      </c>
      <c r="B609" s="43">
        <v>0</v>
      </c>
      <c r="C609" s="44">
        <v>0</v>
      </c>
      <c r="D609" s="44">
        <v>0</v>
      </c>
      <c r="E609" s="44">
        <v>0</v>
      </c>
      <c r="F609" s="44">
        <v>0</v>
      </c>
      <c r="G609" s="44">
        <v>0</v>
      </c>
      <c r="H609" s="44">
        <v>0</v>
      </c>
      <c r="I609" s="44">
        <v>0</v>
      </c>
      <c r="J609" s="49">
        <v>0</v>
      </c>
    </row>
    <row r="610" spans="1:10" s="57" customFormat="1" x14ac:dyDescent="0.25">
      <c r="A610" s="38" t="s">
        <v>11</v>
      </c>
      <c r="B610" s="43">
        <v>0</v>
      </c>
      <c r="C610" s="44">
        <v>0</v>
      </c>
      <c r="D610" s="44">
        <v>0</v>
      </c>
      <c r="E610" s="44">
        <v>0</v>
      </c>
      <c r="F610" s="44">
        <v>0</v>
      </c>
      <c r="G610" s="44">
        <v>0</v>
      </c>
      <c r="H610" s="44">
        <v>0</v>
      </c>
      <c r="I610" s="44">
        <v>0</v>
      </c>
      <c r="J610" s="49">
        <v>0</v>
      </c>
    </row>
    <row r="611" spans="1:10" s="57" customFormat="1" x14ac:dyDescent="0.25">
      <c r="A611" s="39" t="s">
        <v>32</v>
      </c>
      <c r="B611" s="45">
        <v>44637000</v>
      </c>
      <c r="C611" s="46">
        <v>0</v>
      </c>
      <c r="D611" s="46">
        <v>177532000</v>
      </c>
      <c r="E611" s="46">
        <v>191278000</v>
      </c>
      <c r="F611" s="46">
        <v>36414000</v>
      </c>
      <c r="G611" s="46">
        <v>0</v>
      </c>
      <c r="H611" s="46">
        <v>0</v>
      </c>
      <c r="I611" s="46">
        <v>85732000</v>
      </c>
      <c r="J611" s="50">
        <v>535593000</v>
      </c>
    </row>
    <row r="612" spans="1:10" s="57" customFormat="1" x14ac:dyDescent="0.25"/>
    <row r="613" spans="1:10" s="57" customFormat="1" x14ac:dyDescent="0.25">
      <c r="A613" s="25" t="s">
        <v>22</v>
      </c>
      <c r="B613" s="24" t="s">
        <v>90</v>
      </c>
      <c r="C613" s="24"/>
      <c r="D613" s="24"/>
      <c r="E613" s="24"/>
      <c r="F613" s="24"/>
      <c r="G613" s="24"/>
      <c r="H613" s="24"/>
      <c r="I613" s="24"/>
      <c r="J613" s="24"/>
    </row>
    <row r="614" spans="1:10" s="57" customFormat="1" x14ac:dyDescent="0.25">
      <c r="A614" s="27" t="s">
        <v>24</v>
      </c>
      <c r="B614" s="26" t="s">
        <v>25</v>
      </c>
      <c r="C614" s="26"/>
      <c r="D614" s="26"/>
      <c r="E614" s="26"/>
      <c r="F614" s="26"/>
      <c r="G614" s="26"/>
      <c r="H614" s="26"/>
      <c r="I614" s="26"/>
      <c r="J614" s="26"/>
    </row>
    <row r="615" spans="1:10" s="57" customFormat="1" x14ac:dyDescent="0.25">
      <c r="A615" s="29" t="s">
        <v>26</v>
      </c>
      <c r="B615" s="28" t="s">
        <v>42</v>
      </c>
      <c r="C615" s="28"/>
      <c r="D615" s="28"/>
      <c r="E615" s="28"/>
      <c r="F615" s="28"/>
      <c r="G615" s="28"/>
      <c r="H615" s="28"/>
      <c r="I615" s="28"/>
      <c r="J615" s="28"/>
    </row>
    <row r="616" spans="1:10" s="57" customFormat="1" x14ac:dyDescent="0.25">
      <c r="A616" s="31" t="s">
        <v>27</v>
      </c>
      <c r="B616" s="30" t="s">
        <v>28</v>
      </c>
      <c r="C616" s="30"/>
      <c r="D616" s="30"/>
      <c r="E616" s="30"/>
      <c r="F616" s="30"/>
      <c r="G616" s="30"/>
      <c r="H616" s="30"/>
      <c r="I616" s="30"/>
      <c r="J616" s="30"/>
    </row>
    <row r="617" spans="1:10" s="57" customFormat="1" x14ac:dyDescent="0.25">
      <c r="A617" s="33" t="s">
        <v>29</v>
      </c>
      <c r="B617" s="32" t="s">
        <v>43</v>
      </c>
      <c r="C617" s="32"/>
      <c r="D617" s="32"/>
      <c r="E617" s="32"/>
      <c r="F617" s="32"/>
      <c r="G617" s="32"/>
      <c r="H617" s="32"/>
      <c r="I617" s="32"/>
      <c r="J617" s="32"/>
    </row>
    <row r="618" spans="1:10" s="57" customFormat="1" x14ac:dyDescent="0.25">
      <c r="A618" s="37" t="s">
        <v>31</v>
      </c>
      <c r="B618" s="37" t="s">
        <v>39</v>
      </c>
      <c r="C618" s="35"/>
      <c r="D618" s="35"/>
      <c r="E618" s="35"/>
      <c r="F618" s="35"/>
      <c r="G618" s="35"/>
      <c r="H618" s="35"/>
      <c r="I618" s="35"/>
      <c r="J618" s="36"/>
    </row>
    <row r="619" spans="1:10" s="57" customFormat="1" x14ac:dyDescent="0.25">
      <c r="A619" s="37" t="s">
        <v>40</v>
      </c>
      <c r="B619" s="34" t="s">
        <v>0</v>
      </c>
      <c r="C619" s="40" t="s">
        <v>1</v>
      </c>
      <c r="D619" s="40" t="s">
        <v>2</v>
      </c>
      <c r="E619" s="40" t="s">
        <v>3</v>
      </c>
      <c r="F619" s="40" t="s">
        <v>4</v>
      </c>
      <c r="G619" s="40" t="s">
        <v>5</v>
      </c>
      <c r="H619" s="40" t="s">
        <v>6</v>
      </c>
      <c r="I619" s="40" t="s">
        <v>7</v>
      </c>
      <c r="J619" s="47" t="s">
        <v>8</v>
      </c>
    </row>
    <row r="620" spans="1:10" s="57" customFormat="1" x14ac:dyDescent="0.25">
      <c r="A620" s="34" t="s">
        <v>9</v>
      </c>
      <c r="B620" s="41">
        <v>0</v>
      </c>
      <c r="C620" s="42">
        <v>0</v>
      </c>
      <c r="D620" s="42">
        <v>0</v>
      </c>
      <c r="E620" s="42">
        <v>0</v>
      </c>
      <c r="F620" s="42">
        <v>0</v>
      </c>
      <c r="G620" s="42">
        <v>0</v>
      </c>
      <c r="H620" s="42">
        <v>0</v>
      </c>
      <c r="I620" s="42">
        <v>0</v>
      </c>
      <c r="J620" s="48">
        <v>0</v>
      </c>
    </row>
    <row r="621" spans="1:10" s="57" customFormat="1" x14ac:dyDescent="0.25">
      <c r="A621" s="38" t="s">
        <v>10</v>
      </c>
      <c r="B621" s="43">
        <v>0</v>
      </c>
      <c r="C621" s="44">
        <v>2184819</v>
      </c>
      <c r="D621" s="44">
        <v>900000</v>
      </c>
      <c r="E621" s="44">
        <v>0</v>
      </c>
      <c r="F621" s="44">
        <v>0</v>
      </c>
      <c r="G621" s="44">
        <v>0</v>
      </c>
      <c r="H621" s="44">
        <v>0</v>
      </c>
      <c r="I621" s="44">
        <v>5300000</v>
      </c>
      <c r="J621" s="49">
        <v>8384819</v>
      </c>
    </row>
    <row r="622" spans="1:10" s="57" customFormat="1" x14ac:dyDescent="0.25">
      <c r="A622" s="38" t="s">
        <v>11</v>
      </c>
      <c r="B622" s="43">
        <v>0</v>
      </c>
      <c r="C622" s="44">
        <v>153487</v>
      </c>
      <c r="D622" s="44">
        <v>0</v>
      </c>
      <c r="E622" s="44">
        <v>0</v>
      </c>
      <c r="F622" s="44">
        <v>0</v>
      </c>
      <c r="G622" s="44">
        <v>0</v>
      </c>
      <c r="H622" s="44">
        <v>0</v>
      </c>
      <c r="I622" s="44">
        <v>5230000</v>
      </c>
      <c r="J622" s="49">
        <v>5383487</v>
      </c>
    </row>
    <row r="623" spans="1:10" s="57" customFormat="1" x14ac:dyDescent="0.25">
      <c r="A623" s="39" t="s">
        <v>32</v>
      </c>
      <c r="B623" s="45">
        <v>0</v>
      </c>
      <c r="C623" s="46">
        <v>1169153</v>
      </c>
      <c r="D623" s="46">
        <v>450000</v>
      </c>
      <c r="E623" s="46">
        <v>0</v>
      </c>
      <c r="F623" s="46">
        <v>0</v>
      </c>
      <c r="G623" s="46">
        <v>0</v>
      </c>
      <c r="H623" s="46">
        <v>0</v>
      </c>
      <c r="I623" s="46">
        <v>5265000</v>
      </c>
      <c r="J623" s="50">
        <v>6884153</v>
      </c>
    </row>
    <row r="624" spans="1:10" s="57" customFormat="1" x14ac:dyDescent="0.25"/>
    <row r="625" spans="1:10" s="57" customFormat="1" x14ac:dyDescent="0.25">
      <c r="A625" s="25" t="s">
        <v>22</v>
      </c>
      <c r="B625" s="24" t="s">
        <v>91</v>
      </c>
      <c r="C625" s="24"/>
      <c r="D625" s="24"/>
      <c r="E625" s="24"/>
      <c r="F625" s="24"/>
      <c r="G625" s="24"/>
      <c r="H625" s="24"/>
      <c r="I625" s="24"/>
      <c r="J625" s="24"/>
    </row>
    <row r="626" spans="1:10" s="57" customFormat="1" x14ac:dyDescent="0.25">
      <c r="A626" s="27" t="s">
        <v>24</v>
      </c>
      <c r="B626" s="26" t="s">
        <v>25</v>
      </c>
      <c r="C626" s="26"/>
      <c r="D626" s="26"/>
      <c r="E626" s="26"/>
      <c r="F626" s="26"/>
      <c r="G626" s="26"/>
      <c r="H626" s="26"/>
      <c r="I626" s="26"/>
      <c r="J626" s="26"/>
    </row>
    <row r="627" spans="1:10" s="57" customFormat="1" x14ac:dyDescent="0.25">
      <c r="A627" s="29" t="s">
        <v>26</v>
      </c>
      <c r="B627" s="28" t="s">
        <v>42</v>
      </c>
      <c r="C627" s="28"/>
      <c r="D627" s="28"/>
      <c r="E627" s="28"/>
      <c r="F627" s="28"/>
      <c r="G627" s="28"/>
      <c r="H627" s="28"/>
      <c r="I627" s="28"/>
      <c r="J627" s="28"/>
    </row>
    <row r="628" spans="1:10" s="57" customFormat="1" x14ac:dyDescent="0.25">
      <c r="A628" s="31" t="s">
        <v>27</v>
      </c>
      <c r="B628" s="30" t="s">
        <v>28</v>
      </c>
      <c r="C628" s="30"/>
      <c r="D628" s="30"/>
      <c r="E628" s="30"/>
      <c r="F628" s="30"/>
      <c r="G628" s="30"/>
      <c r="H628" s="30"/>
      <c r="I628" s="30"/>
      <c r="J628" s="30"/>
    </row>
    <row r="629" spans="1:10" s="57" customFormat="1" x14ac:dyDescent="0.25">
      <c r="A629" s="33" t="s">
        <v>29</v>
      </c>
      <c r="B629" s="32" t="s">
        <v>43</v>
      </c>
      <c r="C629" s="32"/>
      <c r="D629" s="32"/>
      <c r="E629" s="32"/>
      <c r="F629" s="32"/>
      <c r="G629" s="32"/>
      <c r="H629" s="32"/>
      <c r="I629" s="32"/>
      <c r="J629" s="32"/>
    </row>
    <row r="630" spans="1:10" s="57" customFormat="1" x14ac:dyDescent="0.25">
      <c r="A630" s="37" t="s">
        <v>31</v>
      </c>
      <c r="B630" s="37" t="s">
        <v>39</v>
      </c>
      <c r="C630" s="35"/>
      <c r="D630" s="35"/>
      <c r="E630" s="35"/>
      <c r="F630" s="35"/>
      <c r="G630" s="35"/>
      <c r="H630" s="35"/>
      <c r="I630" s="35"/>
      <c r="J630" s="36"/>
    </row>
    <row r="631" spans="1:10" s="57" customFormat="1" x14ac:dyDescent="0.25">
      <c r="A631" s="37" t="s">
        <v>40</v>
      </c>
      <c r="B631" s="34" t="s">
        <v>0</v>
      </c>
      <c r="C631" s="40" t="s">
        <v>1</v>
      </c>
      <c r="D631" s="40" t="s">
        <v>2</v>
      </c>
      <c r="E631" s="40" t="s">
        <v>3</v>
      </c>
      <c r="F631" s="40" t="s">
        <v>4</v>
      </c>
      <c r="G631" s="40" t="s">
        <v>5</v>
      </c>
      <c r="H631" s="40" t="s">
        <v>6</v>
      </c>
      <c r="I631" s="40" t="s">
        <v>7</v>
      </c>
      <c r="J631" s="47" t="s">
        <v>8</v>
      </c>
    </row>
    <row r="632" spans="1:10" s="57" customFormat="1" x14ac:dyDescent="0.25">
      <c r="A632" s="34" t="s">
        <v>9</v>
      </c>
      <c r="B632" s="41">
        <v>0</v>
      </c>
      <c r="C632" s="42">
        <v>0</v>
      </c>
      <c r="D632" s="42">
        <v>0</v>
      </c>
      <c r="E632" s="42">
        <v>0</v>
      </c>
      <c r="F632" s="42">
        <v>0</v>
      </c>
      <c r="G632" s="42">
        <v>0</v>
      </c>
      <c r="H632" s="42">
        <v>0</v>
      </c>
      <c r="I632" s="42">
        <v>0</v>
      </c>
      <c r="J632" s="48">
        <v>0</v>
      </c>
    </row>
    <row r="633" spans="1:10" s="57" customFormat="1" x14ac:dyDescent="0.25">
      <c r="A633" s="38" t="s">
        <v>10</v>
      </c>
      <c r="B633" s="43">
        <v>193990</v>
      </c>
      <c r="C633" s="44">
        <v>0</v>
      </c>
      <c r="D633" s="44">
        <v>330000</v>
      </c>
      <c r="E633" s="44">
        <v>45000</v>
      </c>
      <c r="F633" s="44">
        <v>80200</v>
      </c>
      <c r="G633" s="44">
        <v>0</v>
      </c>
      <c r="H633" s="44">
        <v>0</v>
      </c>
      <c r="I633" s="44">
        <v>540192</v>
      </c>
      <c r="J633" s="49">
        <v>1189382</v>
      </c>
    </row>
    <row r="634" spans="1:10" s="57" customFormat="1" x14ac:dyDescent="0.25">
      <c r="A634" s="38" t="s">
        <v>11</v>
      </c>
      <c r="B634" s="43">
        <v>73108</v>
      </c>
      <c r="C634" s="44">
        <v>0</v>
      </c>
      <c r="D634" s="44">
        <v>406750</v>
      </c>
      <c r="E634" s="44">
        <v>536000</v>
      </c>
      <c r="F634" s="44">
        <v>436000</v>
      </c>
      <c r="G634" s="44">
        <v>0</v>
      </c>
      <c r="H634" s="44">
        <v>0</v>
      </c>
      <c r="I634" s="44">
        <v>7700000</v>
      </c>
      <c r="J634" s="49">
        <v>9151858</v>
      </c>
    </row>
    <row r="635" spans="1:10" s="57" customFormat="1" x14ac:dyDescent="0.25">
      <c r="A635" s="39" t="s">
        <v>32</v>
      </c>
      <c r="B635" s="45">
        <v>133549</v>
      </c>
      <c r="C635" s="46">
        <v>0</v>
      </c>
      <c r="D635" s="46">
        <v>368375</v>
      </c>
      <c r="E635" s="46">
        <v>290500</v>
      </c>
      <c r="F635" s="46">
        <v>258100</v>
      </c>
      <c r="G635" s="46">
        <v>0</v>
      </c>
      <c r="H635" s="46">
        <v>0</v>
      </c>
      <c r="I635" s="46">
        <v>4120096</v>
      </c>
      <c r="J635" s="50">
        <v>5170620</v>
      </c>
    </row>
    <row r="636" spans="1:10" s="57" customFormat="1" x14ac:dyDescent="0.25"/>
    <row r="637" spans="1:10" s="57" customFormat="1" x14ac:dyDescent="0.25">
      <c r="A637" s="25" t="s">
        <v>22</v>
      </c>
      <c r="B637" s="24" t="s">
        <v>92</v>
      </c>
      <c r="C637" s="24"/>
      <c r="D637" s="24"/>
      <c r="E637" s="24"/>
      <c r="F637" s="24"/>
      <c r="G637" s="24"/>
      <c r="H637" s="24"/>
      <c r="I637" s="24"/>
      <c r="J637" s="24"/>
    </row>
    <row r="638" spans="1:10" s="57" customFormat="1" x14ac:dyDescent="0.25">
      <c r="A638" s="27" t="s">
        <v>24</v>
      </c>
      <c r="B638" s="26" t="s">
        <v>25</v>
      </c>
      <c r="C638" s="26"/>
      <c r="D638" s="26"/>
      <c r="E638" s="26"/>
      <c r="F638" s="26"/>
      <c r="G638" s="26"/>
      <c r="H638" s="26"/>
      <c r="I638" s="26"/>
      <c r="J638" s="26"/>
    </row>
    <row r="639" spans="1:10" s="57" customFormat="1" x14ac:dyDescent="0.25">
      <c r="A639" s="29" t="s">
        <v>26</v>
      </c>
      <c r="B639" s="28" t="s">
        <v>42</v>
      </c>
      <c r="C639" s="28"/>
      <c r="D639" s="28"/>
      <c r="E639" s="28"/>
      <c r="F639" s="28"/>
      <c r="G639" s="28"/>
      <c r="H639" s="28"/>
      <c r="I639" s="28"/>
      <c r="J639" s="28"/>
    </row>
    <row r="640" spans="1:10" s="57" customFormat="1" x14ac:dyDescent="0.25">
      <c r="A640" s="31" t="s">
        <v>27</v>
      </c>
      <c r="B640" s="30" t="s">
        <v>28</v>
      </c>
      <c r="C640" s="30"/>
      <c r="D640" s="30"/>
      <c r="E640" s="30"/>
      <c r="F640" s="30"/>
      <c r="G640" s="30"/>
      <c r="H640" s="30"/>
      <c r="I640" s="30"/>
      <c r="J640" s="30"/>
    </row>
    <row r="641" spans="1:10" s="57" customFormat="1" x14ac:dyDescent="0.25">
      <c r="A641" s="33" t="s">
        <v>29</v>
      </c>
      <c r="B641" s="32" t="s">
        <v>43</v>
      </c>
      <c r="C641" s="32"/>
      <c r="D641" s="32"/>
      <c r="E641" s="32"/>
      <c r="F641" s="32"/>
      <c r="G641" s="32"/>
      <c r="H641" s="32"/>
      <c r="I641" s="32"/>
      <c r="J641" s="32"/>
    </row>
    <row r="642" spans="1:10" s="57" customFormat="1" x14ac:dyDescent="0.25">
      <c r="A642" s="37" t="s">
        <v>31</v>
      </c>
      <c r="B642" s="37" t="s">
        <v>39</v>
      </c>
      <c r="C642" s="35"/>
      <c r="D642" s="35"/>
      <c r="E642" s="35"/>
      <c r="F642" s="35"/>
      <c r="G642" s="35"/>
      <c r="H642" s="35"/>
      <c r="I642" s="35"/>
      <c r="J642" s="36"/>
    </row>
    <row r="643" spans="1:10" s="57" customFormat="1" x14ac:dyDescent="0.25">
      <c r="A643" s="37" t="s">
        <v>40</v>
      </c>
      <c r="B643" s="34" t="s">
        <v>0</v>
      </c>
      <c r="C643" s="40" t="s">
        <v>1</v>
      </c>
      <c r="D643" s="40" t="s">
        <v>2</v>
      </c>
      <c r="E643" s="40" t="s">
        <v>3</v>
      </c>
      <c r="F643" s="40" t="s">
        <v>4</v>
      </c>
      <c r="G643" s="40" t="s">
        <v>5</v>
      </c>
      <c r="H643" s="40" t="s">
        <v>6</v>
      </c>
      <c r="I643" s="40" t="s">
        <v>7</v>
      </c>
      <c r="J643" s="47" t="s">
        <v>8</v>
      </c>
    </row>
    <row r="644" spans="1:10" s="57" customFormat="1" x14ac:dyDescent="0.25">
      <c r="A644" s="34" t="s">
        <v>9</v>
      </c>
      <c r="B644" s="41">
        <v>5133000</v>
      </c>
      <c r="C644" s="42">
        <v>949000</v>
      </c>
      <c r="D644" s="42">
        <v>5216000</v>
      </c>
      <c r="E644" s="42">
        <v>7328000</v>
      </c>
      <c r="F644" s="42">
        <v>10300000</v>
      </c>
      <c r="G644" s="42">
        <v>221000</v>
      </c>
      <c r="H644" s="42">
        <v>0</v>
      </c>
      <c r="I644" s="42">
        <v>20787000</v>
      </c>
      <c r="J644" s="48">
        <v>49934000</v>
      </c>
    </row>
    <row r="645" spans="1:10" s="57" customFormat="1" x14ac:dyDescent="0.25">
      <c r="A645" s="38" t="s">
        <v>10</v>
      </c>
      <c r="B645" s="43">
        <v>5682000</v>
      </c>
      <c r="C645" s="44">
        <v>1584000</v>
      </c>
      <c r="D645" s="44">
        <v>16497000</v>
      </c>
      <c r="E645" s="44">
        <v>7550000</v>
      </c>
      <c r="F645" s="44">
        <v>6066000</v>
      </c>
      <c r="G645" s="44">
        <v>872000</v>
      </c>
      <c r="H645" s="44">
        <v>0</v>
      </c>
      <c r="I645" s="44">
        <v>41366000</v>
      </c>
      <c r="J645" s="49">
        <v>79617000</v>
      </c>
    </row>
    <row r="646" spans="1:10" s="57" customFormat="1" x14ac:dyDescent="0.25">
      <c r="A646" s="38" t="s">
        <v>11</v>
      </c>
      <c r="B646" s="43">
        <v>5945000</v>
      </c>
      <c r="C646" s="44">
        <v>1465000</v>
      </c>
      <c r="D646" s="44">
        <v>8191000</v>
      </c>
      <c r="E646" s="44">
        <v>7699000</v>
      </c>
      <c r="F646" s="44">
        <v>6015000</v>
      </c>
      <c r="G646" s="44">
        <v>1266000</v>
      </c>
      <c r="H646" s="44">
        <v>0</v>
      </c>
      <c r="I646" s="44">
        <v>37334000</v>
      </c>
      <c r="J646" s="49">
        <v>67915000</v>
      </c>
    </row>
    <row r="647" spans="1:10" s="57" customFormat="1" x14ac:dyDescent="0.25">
      <c r="A647" s="39" t="s">
        <v>32</v>
      </c>
      <c r="B647" s="45">
        <v>5989000</v>
      </c>
      <c r="C647" s="46">
        <v>1569000</v>
      </c>
      <c r="D647" s="46">
        <v>6146000</v>
      </c>
      <c r="E647" s="46">
        <v>6778000</v>
      </c>
      <c r="F647" s="46">
        <v>4890000</v>
      </c>
      <c r="G647" s="46">
        <v>1035000</v>
      </c>
      <c r="H647" s="46">
        <v>24000</v>
      </c>
      <c r="I647" s="46">
        <v>52962000</v>
      </c>
      <c r="J647" s="50">
        <v>79393000</v>
      </c>
    </row>
    <row r="648" spans="1:10" s="57" customFormat="1" x14ac:dyDescent="0.25"/>
    <row r="649" spans="1:10" s="57" customFormat="1" x14ac:dyDescent="0.25">
      <c r="A649" s="25" t="s">
        <v>22</v>
      </c>
      <c r="B649" s="24" t="s">
        <v>93</v>
      </c>
      <c r="C649" s="24"/>
      <c r="D649" s="24"/>
      <c r="E649" s="24"/>
      <c r="F649" s="24"/>
      <c r="G649" s="24"/>
      <c r="H649" s="24"/>
      <c r="I649" s="24"/>
      <c r="J649" s="24"/>
    </row>
    <row r="650" spans="1:10" s="57" customFormat="1" x14ac:dyDescent="0.25">
      <c r="A650" s="27" t="s">
        <v>24</v>
      </c>
      <c r="B650" s="26" t="s">
        <v>25</v>
      </c>
      <c r="C650" s="26"/>
      <c r="D650" s="26"/>
      <c r="E650" s="26"/>
      <c r="F650" s="26"/>
      <c r="G650" s="26"/>
      <c r="H650" s="26"/>
      <c r="I650" s="26"/>
      <c r="J650" s="26"/>
    </row>
    <row r="651" spans="1:10" s="57" customFormat="1" x14ac:dyDescent="0.25">
      <c r="A651" s="29" t="s">
        <v>26</v>
      </c>
      <c r="B651" s="28" t="s">
        <v>42</v>
      </c>
      <c r="C651" s="28"/>
      <c r="D651" s="28"/>
      <c r="E651" s="28"/>
      <c r="F651" s="28"/>
      <c r="G651" s="28"/>
      <c r="H651" s="28"/>
      <c r="I651" s="28"/>
      <c r="J651" s="28"/>
    </row>
    <row r="652" spans="1:10" s="57" customFormat="1" x14ac:dyDescent="0.25">
      <c r="A652" s="31" t="s">
        <v>27</v>
      </c>
      <c r="B652" s="30" t="s">
        <v>28</v>
      </c>
      <c r="C652" s="30"/>
      <c r="D652" s="30"/>
      <c r="E652" s="30"/>
      <c r="F652" s="30"/>
      <c r="G652" s="30"/>
      <c r="H652" s="30"/>
      <c r="I652" s="30"/>
      <c r="J652" s="30"/>
    </row>
    <row r="653" spans="1:10" s="57" customFormat="1" x14ac:dyDescent="0.25">
      <c r="A653" s="33" t="s">
        <v>29</v>
      </c>
      <c r="B653" s="32" t="s">
        <v>43</v>
      </c>
      <c r="C653" s="32"/>
      <c r="D653" s="32"/>
      <c r="E653" s="32"/>
      <c r="F653" s="32"/>
      <c r="G653" s="32"/>
      <c r="H653" s="32"/>
      <c r="I653" s="32"/>
      <c r="J653" s="32"/>
    </row>
    <row r="654" spans="1:10" s="57" customFormat="1" x14ac:dyDescent="0.25">
      <c r="A654" s="37" t="s">
        <v>31</v>
      </c>
      <c r="B654" s="37" t="s">
        <v>39</v>
      </c>
      <c r="C654" s="35"/>
      <c r="D654" s="35"/>
      <c r="E654" s="35"/>
      <c r="F654" s="35"/>
      <c r="G654" s="35"/>
      <c r="H654" s="35"/>
      <c r="I654" s="35"/>
      <c r="J654" s="36"/>
    </row>
    <row r="655" spans="1:10" s="57" customFormat="1" x14ac:dyDescent="0.25">
      <c r="A655" s="37" t="s">
        <v>40</v>
      </c>
      <c r="B655" s="34" t="s">
        <v>0</v>
      </c>
      <c r="C655" s="40" t="s">
        <v>1</v>
      </c>
      <c r="D655" s="40" t="s">
        <v>2</v>
      </c>
      <c r="E655" s="40" t="s">
        <v>3</v>
      </c>
      <c r="F655" s="40" t="s">
        <v>4</v>
      </c>
      <c r="G655" s="40" t="s">
        <v>5</v>
      </c>
      <c r="H655" s="40" t="s">
        <v>6</v>
      </c>
      <c r="I655" s="40" t="s">
        <v>7</v>
      </c>
      <c r="J655" s="47" t="s">
        <v>8</v>
      </c>
    </row>
    <row r="656" spans="1:10" s="57" customFormat="1" x14ac:dyDescent="0.25">
      <c r="A656" s="34" t="s">
        <v>9</v>
      </c>
      <c r="B656" s="41">
        <v>35176000</v>
      </c>
      <c r="C656" s="42">
        <v>24938000</v>
      </c>
      <c r="D656" s="42">
        <v>32090000</v>
      </c>
      <c r="E656" s="42">
        <v>15919000</v>
      </c>
      <c r="F656" s="42">
        <v>9613000</v>
      </c>
      <c r="G656" s="42">
        <v>4455000</v>
      </c>
      <c r="H656" s="42">
        <v>2336000</v>
      </c>
      <c r="I656" s="42">
        <v>5974000</v>
      </c>
      <c r="J656" s="48">
        <v>130501000</v>
      </c>
    </row>
    <row r="657" spans="1:10" s="57" customFormat="1" x14ac:dyDescent="0.25">
      <c r="A657" s="38" t="s">
        <v>10</v>
      </c>
      <c r="B657" s="43">
        <v>34484000</v>
      </c>
      <c r="C657" s="44">
        <v>25917000</v>
      </c>
      <c r="D657" s="44">
        <v>33370000</v>
      </c>
      <c r="E657" s="44">
        <v>16558000</v>
      </c>
      <c r="F657" s="44">
        <v>9994000</v>
      </c>
      <c r="G657" s="44">
        <v>2575000</v>
      </c>
      <c r="H657" s="44">
        <v>2401000</v>
      </c>
      <c r="I657" s="44">
        <v>6202000</v>
      </c>
      <c r="J657" s="49">
        <v>131501000</v>
      </c>
    </row>
    <row r="658" spans="1:10" s="57" customFormat="1" x14ac:dyDescent="0.25">
      <c r="A658" s="38" t="s">
        <v>11</v>
      </c>
      <c r="B658" s="43">
        <v>41408000</v>
      </c>
      <c r="C658" s="44">
        <v>31192000</v>
      </c>
      <c r="D658" s="44">
        <v>39745000</v>
      </c>
      <c r="E658" s="44">
        <v>19608000</v>
      </c>
      <c r="F658" s="44">
        <v>11969000</v>
      </c>
      <c r="G658" s="44">
        <v>2575000</v>
      </c>
      <c r="H658" s="44">
        <v>2401000</v>
      </c>
      <c r="I658" s="44">
        <v>7602000</v>
      </c>
      <c r="J658" s="49">
        <v>156500000</v>
      </c>
    </row>
    <row r="659" spans="1:10" s="57" customFormat="1" x14ac:dyDescent="0.25">
      <c r="A659" s="39" t="s">
        <v>32</v>
      </c>
      <c r="B659" s="45">
        <v>32960000</v>
      </c>
      <c r="C659" s="46">
        <v>30140000</v>
      </c>
      <c r="D659" s="46">
        <v>31469000</v>
      </c>
      <c r="E659" s="46">
        <v>18650000</v>
      </c>
      <c r="F659" s="46">
        <v>15370000</v>
      </c>
      <c r="G659" s="46">
        <v>4020000</v>
      </c>
      <c r="H659" s="46">
        <v>5480000</v>
      </c>
      <c r="I659" s="46">
        <v>5160000</v>
      </c>
      <c r="J659" s="50">
        <v>143249000</v>
      </c>
    </row>
    <row r="660" spans="1:10" s="57" customFormat="1" x14ac:dyDescent="0.25"/>
    <row r="661" spans="1:10" s="57" customFormat="1" x14ac:dyDescent="0.25">
      <c r="A661" s="25" t="s">
        <v>22</v>
      </c>
      <c r="B661" s="24" t="s">
        <v>94</v>
      </c>
      <c r="C661" s="24"/>
      <c r="D661" s="24"/>
      <c r="E661" s="24"/>
      <c r="F661" s="24"/>
      <c r="G661" s="24"/>
      <c r="H661" s="24"/>
      <c r="I661" s="24"/>
      <c r="J661" s="24"/>
    </row>
    <row r="662" spans="1:10" s="57" customFormat="1" x14ac:dyDescent="0.25">
      <c r="A662" s="27" t="s">
        <v>24</v>
      </c>
      <c r="B662" s="26" t="s">
        <v>25</v>
      </c>
      <c r="C662" s="26"/>
      <c r="D662" s="26"/>
      <c r="E662" s="26"/>
      <c r="F662" s="26"/>
      <c r="G662" s="26"/>
      <c r="H662" s="26"/>
      <c r="I662" s="26"/>
      <c r="J662" s="26"/>
    </row>
    <row r="663" spans="1:10" s="57" customFormat="1" x14ac:dyDescent="0.25">
      <c r="A663" s="29" t="s">
        <v>26</v>
      </c>
      <c r="B663" s="28" t="s">
        <v>42</v>
      </c>
      <c r="C663" s="28"/>
      <c r="D663" s="28"/>
      <c r="E663" s="28"/>
      <c r="F663" s="28"/>
      <c r="G663" s="28"/>
      <c r="H663" s="28"/>
      <c r="I663" s="28"/>
      <c r="J663" s="28"/>
    </row>
    <row r="664" spans="1:10" s="57" customFormat="1" x14ac:dyDescent="0.25">
      <c r="A664" s="31" t="s">
        <v>27</v>
      </c>
      <c r="B664" s="30" t="s">
        <v>28</v>
      </c>
      <c r="C664" s="30"/>
      <c r="D664" s="30"/>
      <c r="E664" s="30"/>
      <c r="F664" s="30"/>
      <c r="G664" s="30"/>
      <c r="H664" s="30"/>
      <c r="I664" s="30"/>
      <c r="J664" s="30"/>
    </row>
    <row r="665" spans="1:10" s="57" customFormat="1" x14ac:dyDescent="0.25">
      <c r="A665" s="33" t="s">
        <v>29</v>
      </c>
      <c r="B665" s="32" t="s">
        <v>43</v>
      </c>
      <c r="C665" s="32"/>
      <c r="D665" s="32"/>
      <c r="E665" s="32"/>
      <c r="F665" s="32"/>
      <c r="G665" s="32"/>
      <c r="H665" s="32"/>
      <c r="I665" s="32"/>
      <c r="J665" s="32"/>
    </row>
    <row r="666" spans="1:10" s="57" customFormat="1" x14ac:dyDescent="0.25">
      <c r="A666" s="37" t="s">
        <v>31</v>
      </c>
      <c r="B666" s="37" t="s">
        <v>39</v>
      </c>
      <c r="C666" s="35"/>
      <c r="D666" s="35"/>
      <c r="E666" s="35"/>
      <c r="F666" s="35"/>
      <c r="G666" s="35"/>
      <c r="H666" s="35"/>
      <c r="I666" s="35"/>
      <c r="J666" s="36"/>
    </row>
    <row r="667" spans="1:10" s="57" customFormat="1" x14ac:dyDescent="0.25">
      <c r="A667" s="37" t="s">
        <v>40</v>
      </c>
      <c r="B667" s="34" t="s">
        <v>0</v>
      </c>
      <c r="C667" s="40" t="s">
        <v>1</v>
      </c>
      <c r="D667" s="40" t="s">
        <v>2</v>
      </c>
      <c r="E667" s="40" t="s">
        <v>3</v>
      </c>
      <c r="F667" s="40" t="s">
        <v>4</v>
      </c>
      <c r="G667" s="40" t="s">
        <v>5</v>
      </c>
      <c r="H667" s="40" t="s">
        <v>6</v>
      </c>
      <c r="I667" s="40" t="s">
        <v>7</v>
      </c>
      <c r="J667" s="47" t="s">
        <v>8</v>
      </c>
    </row>
    <row r="668" spans="1:10" s="57" customFormat="1" x14ac:dyDescent="0.25">
      <c r="A668" s="34" t="s">
        <v>9</v>
      </c>
      <c r="B668" s="41">
        <v>0</v>
      </c>
      <c r="C668" s="42">
        <v>0</v>
      </c>
      <c r="D668" s="42">
        <v>0</v>
      </c>
      <c r="E668" s="42">
        <v>0</v>
      </c>
      <c r="F668" s="42">
        <v>0</v>
      </c>
      <c r="G668" s="42">
        <v>0</v>
      </c>
      <c r="H668" s="42">
        <v>0</v>
      </c>
      <c r="I668" s="42">
        <v>0</v>
      </c>
      <c r="J668" s="48">
        <v>0</v>
      </c>
    </row>
    <row r="669" spans="1:10" s="57" customFormat="1" x14ac:dyDescent="0.25">
      <c r="A669" s="38" t="s">
        <v>10</v>
      </c>
      <c r="B669" s="43">
        <v>0</v>
      </c>
      <c r="C669" s="44">
        <v>0</v>
      </c>
      <c r="D669" s="44">
        <v>0</v>
      </c>
      <c r="E669" s="44">
        <v>0</v>
      </c>
      <c r="F669" s="44">
        <v>0</v>
      </c>
      <c r="G669" s="44">
        <v>0</v>
      </c>
      <c r="H669" s="44">
        <v>0</v>
      </c>
      <c r="I669" s="44">
        <v>0</v>
      </c>
      <c r="J669" s="49">
        <v>0</v>
      </c>
    </row>
    <row r="670" spans="1:10" s="57" customFormat="1" x14ac:dyDescent="0.25">
      <c r="A670" s="38" t="s">
        <v>11</v>
      </c>
      <c r="B670" s="43">
        <v>0</v>
      </c>
      <c r="C670" s="44">
        <v>0</v>
      </c>
      <c r="D670" s="44">
        <v>0</v>
      </c>
      <c r="E670" s="44">
        <v>0</v>
      </c>
      <c r="F670" s="44">
        <v>0</v>
      </c>
      <c r="G670" s="44">
        <v>0</v>
      </c>
      <c r="H670" s="44">
        <v>0</v>
      </c>
      <c r="I670" s="44">
        <v>0</v>
      </c>
      <c r="J670" s="49">
        <v>0</v>
      </c>
    </row>
    <row r="671" spans="1:10" s="57" customFormat="1" x14ac:dyDescent="0.25">
      <c r="A671" s="39" t="s">
        <v>32</v>
      </c>
      <c r="B671" s="45">
        <v>10691000</v>
      </c>
      <c r="C671" s="46">
        <v>18781000</v>
      </c>
      <c r="D671" s="46">
        <v>0</v>
      </c>
      <c r="E671" s="46">
        <v>0</v>
      </c>
      <c r="F671" s="46">
        <v>1315000</v>
      </c>
      <c r="G671" s="46">
        <v>590000</v>
      </c>
      <c r="H671" s="46">
        <v>280000</v>
      </c>
      <c r="I671" s="46">
        <v>304000</v>
      </c>
      <c r="J671" s="50">
        <v>31961000</v>
      </c>
    </row>
    <row r="672" spans="1:10" s="57" customFormat="1" x14ac:dyDescent="0.25"/>
    <row r="673" spans="1:10" s="57" customFormat="1" x14ac:dyDescent="0.25">
      <c r="A673" s="25" t="s">
        <v>22</v>
      </c>
      <c r="B673" s="24" t="s">
        <v>95</v>
      </c>
      <c r="C673" s="24"/>
      <c r="D673" s="24"/>
      <c r="E673" s="24"/>
      <c r="F673" s="24"/>
      <c r="G673" s="24"/>
      <c r="H673" s="24"/>
      <c r="I673" s="24"/>
      <c r="J673" s="24"/>
    </row>
    <row r="674" spans="1:10" s="57" customFormat="1" x14ac:dyDescent="0.25">
      <c r="A674" s="27" t="s">
        <v>24</v>
      </c>
      <c r="B674" s="26" t="s">
        <v>25</v>
      </c>
      <c r="C674" s="26"/>
      <c r="D674" s="26"/>
      <c r="E674" s="26"/>
      <c r="F674" s="26"/>
      <c r="G674" s="26"/>
      <c r="H674" s="26"/>
      <c r="I674" s="26"/>
      <c r="J674" s="26"/>
    </row>
    <row r="675" spans="1:10" s="57" customFormat="1" x14ac:dyDescent="0.25">
      <c r="A675" s="29" t="s">
        <v>26</v>
      </c>
      <c r="B675" s="28" t="s">
        <v>42</v>
      </c>
      <c r="C675" s="28"/>
      <c r="D675" s="28"/>
      <c r="E675" s="28"/>
      <c r="F675" s="28"/>
      <c r="G675" s="28"/>
      <c r="H675" s="28"/>
      <c r="I675" s="28"/>
      <c r="J675" s="28"/>
    </row>
    <row r="676" spans="1:10" s="57" customFormat="1" x14ac:dyDescent="0.25">
      <c r="A676" s="31" t="s">
        <v>27</v>
      </c>
      <c r="B676" s="30" t="s">
        <v>28</v>
      </c>
      <c r="C676" s="30"/>
      <c r="D676" s="30"/>
      <c r="E676" s="30"/>
      <c r="F676" s="30"/>
      <c r="G676" s="30"/>
      <c r="H676" s="30"/>
      <c r="I676" s="30"/>
      <c r="J676" s="30"/>
    </row>
    <row r="677" spans="1:10" s="57" customFormat="1" x14ac:dyDescent="0.25">
      <c r="A677" s="33" t="s">
        <v>29</v>
      </c>
      <c r="B677" s="32" t="s">
        <v>43</v>
      </c>
      <c r="C677" s="32"/>
      <c r="D677" s="32"/>
      <c r="E677" s="32"/>
      <c r="F677" s="32"/>
      <c r="G677" s="32"/>
      <c r="H677" s="32"/>
      <c r="I677" s="32"/>
      <c r="J677" s="32"/>
    </row>
    <row r="678" spans="1:10" s="57" customFormat="1" x14ac:dyDescent="0.25">
      <c r="A678" s="37" t="s">
        <v>31</v>
      </c>
      <c r="B678" s="37" t="s">
        <v>39</v>
      </c>
      <c r="C678" s="35"/>
      <c r="D678" s="35"/>
      <c r="E678" s="35"/>
      <c r="F678" s="35"/>
      <c r="G678" s="35"/>
      <c r="H678" s="35"/>
      <c r="I678" s="35"/>
      <c r="J678" s="36"/>
    </row>
    <row r="679" spans="1:10" s="57" customFormat="1" x14ac:dyDescent="0.25">
      <c r="A679" s="37" t="s">
        <v>40</v>
      </c>
      <c r="B679" s="34" t="s">
        <v>0</v>
      </c>
      <c r="C679" s="40" t="s">
        <v>1</v>
      </c>
      <c r="D679" s="40" t="s">
        <v>2</v>
      </c>
      <c r="E679" s="40" t="s">
        <v>3</v>
      </c>
      <c r="F679" s="40" t="s">
        <v>4</v>
      </c>
      <c r="G679" s="40" t="s">
        <v>5</v>
      </c>
      <c r="H679" s="40" t="s">
        <v>6</v>
      </c>
      <c r="I679" s="40" t="s">
        <v>7</v>
      </c>
      <c r="J679" s="47" t="s">
        <v>8</v>
      </c>
    </row>
    <row r="680" spans="1:10" s="57" customFormat="1" x14ac:dyDescent="0.25">
      <c r="A680" s="34" t="s">
        <v>9</v>
      </c>
      <c r="B680" s="41">
        <v>955000</v>
      </c>
      <c r="C680" s="42">
        <v>0</v>
      </c>
      <c r="D680" s="42">
        <v>0</v>
      </c>
      <c r="E680" s="42">
        <v>0</v>
      </c>
      <c r="F680" s="42">
        <v>367000</v>
      </c>
      <c r="G680" s="42">
        <v>0</v>
      </c>
      <c r="H680" s="42">
        <v>0</v>
      </c>
      <c r="I680" s="42">
        <v>0</v>
      </c>
      <c r="J680" s="48">
        <v>1322000</v>
      </c>
    </row>
    <row r="681" spans="1:10" s="57" customFormat="1" x14ac:dyDescent="0.25">
      <c r="A681" s="38" t="s">
        <v>10</v>
      </c>
      <c r="B681" s="43">
        <v>7202000</v>
      </c>
      <c r="C681" s="44">
        <v>0</v>
      </c>
      <c r="D681" s="44">
        <v>6811000</v>
      </c>
      <c r="E681" s="44">
        <v>0</v>
      </c>
      <c r="F681" s="44">
        <v>0</v>
      </c>
      <c r="G681" s="44">
        <v>0</v>
      </c>
      <c r="H681" s="44">
        <v>0</v>
      </c>
      <c r="I681" s="44">
        <v>0</v>
      </c>
      <c r="J681" s="49">
        <v>14013000</v>
      </c>
    </row>
    <row r="682" spans="1:10" s="57" customFormat="1" x14ac:dyDescent="0.25">
      <c r="A682" s="38" t="s">
        <v>11</v>
      </c>
      <c r="B682" s="43">
        <v>4211000</v>
      </c>
      <c r="C682" s="44">
        <v>0</v>
      </c>
      <c r="D682" s="44">
        <v>5377000</v>
      </c>
      <c r="E682" s="44">
        <v>0</v>
      </c>
      <c r="F682" s="44">
        <v>1324000</v>
      </c>
      <c r="G682" s="44">
        <v>0</v>
      </c>
      <c r="H682" s="44">
        <v>0</v>
      </c>
      <c r="I682" s="44">
        <v>0</v>
      </c>
      <c r="J682" s="49">
        <v>10912000</v>
      </c>
    </row>
    <row r="683" spans="1:10" s="57" customFormat="1" x14ac:dyDescent="0.25">
      <c r="A683" s="39" t="s">
        <v>32</v>
      </c>
      <c r="B683" s="45">
        <v>6422000</v>
      </c>
      <c r="C683" s="46">
        <v>0</v>
      </c>
      <c r="D683" s="46">
        <v>6816000</v>
      </c>
      <c r="E683" s="46">
        <v>0</v>
      </c>
      <c r="F683" s="46">
        <v>973000</v>
      </c>
      <c r="G683" s="46">
        <v>0</v>
      </c>
      <c r="H683" s="46">
        <v>0</v>
      </c>
      <c r="I683" s="46">
        <v>0</v>
      </c>
      <c r="J683" s="50">
        <v>14211000</v>
      </c>
    </row>
    <row r="684" spans="1:10" s="57" customFormat="1" x14ac:dyDescent="0.25"/>
    <row r="685" spans="1:10" s="57" customFormat="1" x14ac:dyDescent="0.25">
      <c r="A685" s="25" t="s">
        <v>22</v>
      </c>
      <c r="B685" s="24" t="s">
        <v>96</v>
      </c>
      <c r="C685" s="24"/>
      <c r="D685" s="24"/>
      <c r="E685" s="24"/>
      <c r="F685" s="24"/>
      <c r="G685" s="24"/>
      <c r="H685" s="24"/>
      <c r="I685" s="24"/>
      <c r="J685" s="24"/>
    </row>
    <row r="686" spans="1:10" s="57" customFormat="1" x14ac:dyDescent="0.25">
      <c r="A686" s="27" t="s">
        <v>24</v>
      </c>
      <c r="B686" s="26" t="s">
        <v>25</v>
      </c>
      <c r="C686" s="26"/>
      <c r="D686" s="26"/>
      <c r="E686" s="26"/>
      <c r="F686" s="26"/>
      <c r="G686" s="26"/>
      <c r="H686" s="26"/>
      <c r="I686" s="26"/>
      <c r="J686" s="26"/>
    </row>
    <row r="687" spans="1:10" s="57" customFormat="1" x14ac:dyDescent="0.25">
      <c r="A687" s="29" t="s">
        <v>26</v>
      </c>
      <c r="B687" s="28" t="s">
        <v>42</v>
      </c>
      <c r="C687" s="28"/>
      <c r="D687" s="28"/>
      <c r="E687" s="28"/>
      <c r="F687" s="28"/>
      <c r="G687" s="28"/>
      <c r="H687" s="28"/>
      <c r="I687" s="28"/>
      <c r="J687" s="28"/>
    </row>
    <row r="688" spans="1:10" s="57" customFormat="1" x14ac:dyDescent="0.25">
      <c r="A688" s="31" t="s">
        <v>27</v>
      </c>
      <c r="B688" s="30" t="s">
        <v>28</v>
      </c>
      <c r="C688" s="30"/>
      <c r="D688" s="30"/>
      <c r="E688" s="30"/>
      <c r="F688" s="30"/>
      <c r="G688" s="30"/>
      <c r="H688" s="30"/>
      <c r="I688" s="30"/>
      <c r="J688" s="30"/>
    </row>
    <row r="689" spans="1:10" s="57" customFormat="1" x14ac:dyDescent="0.25">
      <c r="A689" s="33" t="s">
        <v>29</v>
      </c>
      <c r="B689" s="32" t="s">
        <v>43</v>
      </c>
      <c r="C689" s="32"/>
      <c r="D689" s="32"/>
      <c r="E689" s="32"/>
      <c r="F689" s="32"/>
      <c r="G689" s="32"/>
      <c r="H689" s="32"/>
      <c r="I689" s="32"/>
      <c r="J689" s="32"/>
    </row>
    <row r="690" spans="1:10" s="57" customFormat="1" x14ac:dyDescent="0.25">
      <c r="A690" s="37" t="s">
        <v>31</v>
      </c>
      <c r="B690" s="37" t="s">
        <v>39</v>
      </c>
      <c r="C690" s="35"/>
      <c r="D690" s="35"/>
      <c r="E690" s="35"/>
      <c r="F690" s="35"/>
      <c r="G690" s="35"/>
      <c r="H690" s="35"/>
      <c r="I690" s="35"/>
      <c r="J690" s="36"/>
    </row>
    <row r="691" spans="1:10" s="57" customFormat="1" x14ac:dyDescent="0.25">
      <c r="A691" s="37" t="s">
        <v>40</v>
      </c>
      <c r="B691" s="34" t="s">
        <v>0</v>
      </c>
      <c r="C691" s="40" t="s">
        <v>1</v>
      </c>
      <c r="D691" s="40" t="s">
        <v>2</v>
      </c>
      <c r="E691" s="40" t="s">
        <v>3</v>
      </c>
      <c r="F691" s="40" t="s">
        <v>4</v>
      </c>
      <c r="G691" s="40" t="s">
        <v>5</v>
      </c>
      <c r="H691" s="40" t="s">
        <v>6</v>
      </c>
      <c r="I691" s="40" t="s">
        <v>7</v>
      </c>
      <c r="J691" s="47" t="s">
        <v>8</v>
      </c>
    </row>
    <row r="692" spans="1:10" s="57" customFormat="1" x14ac:dyDescent="0.25">
      <c r="A692" s="34" t="s">
        <v>9</v>
      </c>
      <c r="B692" s="41">
        <v>364000</v>
      </c>
      <c r="C692" s="42">
        <v>0</v>
      </c>
      <c r="D692" s="42">
        <v>177000</v>
      </c>
      <c r="E692" s="42">
        <v>1000000</v>
      </c>
      <c r="F692" s="42">
        <v>0</v>
      </c>
      <c r="G692" s="42">
        <v>0</v>
      </c>
      <c r="H692" s="42">
        <v>0</v>
      </c>
      <c r="I692" s="42">
        <v>0</v>
      </c>
      <c r="J692" s="48">
        <v>1541000</v>
      </c>
    </row>
    <row r="693" spans="1:10" s="57" customFormat="1" x14ac:dyDescent="0.25">
      <c r="A693" s="38" t="s">
        <v>10</v>
      </c>
      <c r="B693" s="43">
        <v>0</v>
      </c>
      <c r="C693" s="44">
        <v>0</v>
      </c>
      <c r="D693" s="44">
        <v>0</v>
      </c>
      <c r="E693" s="44">
        <v>0</v>
      </c>
      <c r="F693" s="44">
        <v>0</v>
      </c>
      <c r="G693" s="44">
        <v>0</v>
      </c>
      <c r="H693" s="44">
        <v>0</v>
      </c>
      <c r="I693" s="44">
        <v>0</v>
      </c>
      <c r="J693" s="49">
        <v>0</v>
      </c>
    </row>
    <row r="694" spans="1:10" s="57" customFormat="1" x14ac:dyDescent="0.25">
      <c r="A694" s="38" t="s">
        <v>11</v>
      </c>
      <c r="B694" s="43">
        <v>0</v>
      </c>
      <c r="C694" s="44">
        <v>0</v>
      </c>
      <c r="D694" s="44">
        <v>0</v>
      </c>
      <c r="E694" s="44">
        <v>0</v>
      </c>
      <c r="F694" s="44">
        <v>0</v>
      </c>
      <c r="G694" s="44">
        <v>0</v>
      </c>
      <c r="H694" s="44">
        <v>0</v>
      </c>
      <c r="I694" s="44">
        <v>0</v>
      </c>
      <c r="J694" s="49">
        <v>0</v>
      </c>
    </row>
    <row r="695" spans="1:10" s="57" customFormat="1" x14ac:dyDescent="0.25">
      <c r="A695" s="39" t="s">
        <v>32</v>
      </c>
      <c r="B695" s="45">
        <v>0</v>
      </c>
      <c r="C695" s="46">
        <v>0</v>
      </c>
      <c r="D695" s="46">
        <v>0</v>
      </c>
      <c r="E695" s="46">
        <v>0</v>
      </c>
      <c r="F695" s="46">
        <v>0</v>
      </c>
      <c r="G695" s="46">
        <v>0</v>
      </c>
      <c r="H695" s="46">
        <v>0</v>
      </c>
      <c r="I695" s="46">
        <v>0</v>
      </c>
      <c r="J695" s="50">
        <v>0</v>
      </c>
    </row>
    <row r="696" spans="1:10" s="57" customFormat="1" x14ac:dyDescent="0.25"/>
    <row r="697" spans="1:10" s="57" customFormat="1" x14ac:dyDescent="0.25">
      <c r="A697" s="25" t="s">
        <v>22</v>
      </c>
      <c r="B697" s="24" t="s">
        <v>97</v>
      </c>
      <c r="C697" s="24"/>
      <c r="D697" s="24"/>
      <c r="E697" s="24"/>
      <c r="F697" s="24"/>
      <c r="G697" s="24"/>
      <c r="H697" s="24"/>
      <c r="I697" s="24"/>
      <c r="J697" s="24"/>
    </row>
    <row r="698" spans="1:10" s="57" customFormat="1" x14ac:dyDescent="0.25">
      <c r="A698" s="27" t="s">
        <v>24</v>
      </c>
      <c r="B698" s="26" t="s">
        <v>25</v>
      </c>
      <c r="C698" s="26"/>
      <c r="D698" s="26"/>
      <c r="E698" s="26"/>
      <c r="F698" s="26"/>
      <c r="G698" s="26"/>
      <c r="H698" s="26"/>
      <c r="I698" s="26"/>
      <c r="J698" s="26"/>
    </row>
    <row r="699" spans="1:10" s="57" customFormat="1" x14ac:dyDescent="0.25">
      <c r="A699" s="29" t="s">
        <v>26</v>
      </c>
      <c r="B699" s="28" t="s">
        <v>42</v>
      </c>
      <c r="C699" s="28"/>
      <c r="D699" s="28"/>
      <c r="E699" s="28"/>
      <c r="F699" s="28"/>
      <c r="G699" s="28"/>
      <c r="H699" s="28"/>
      <c r="I699" s="28"/>
      <c r="J699" s="28"/>
    </row>
    <row r="700" spans="1:10" s="57" customFormat="1" x14ac:dyDescent="0.25">
      <c r="A700" s="31" t="s">
        <v>27</v>
      </c>
      <c r="B700" s="30" t="s">
        <v>28</v>
      </c>
      <c r="C700" s="30"/>
      <c r="D700" s="30"/>
      <c r="E700" s="30"/>
      <c r="F700" s="30"/>
      <c r="G700" s="30"/>
      <c r="H700" s="30"/>
      <c r="I700" s="30"/>
      <c r="J700" s="30"/>
    </row>
    <row r="701" spans="1:10" s="57" customFormat="1" x14ac:dyDescent="0.25">
      <c r="A701" s="33" t="s">
        <v>29</v>
      </c>
      <c r="B701" s="32" t="s">
        <v>43</v>
      </c>
      <c r="C701" s="32"/>
      <c r="D701" s="32"/>
      <c r="E701" s="32"/>
      <c r="F701" s="32"/>
      <c r="G701" s="32"/>
      <c r="H701" s="32"/>
      <c r="I701" s="32"/>
      <c r="J701" s="32"/>
    </row>
    <row r="702" spans="1:10" s="57" customFormat="1" x14ac:dyDescent="0.25">
      <c r="A702" s="37" t="s">
        <v>31</v>
      </c>
      <c r="B702" s="37" t="s">
        <v>39</v>
      </c>
      <c r="C702" s="35"/>
      <c r="D702" s="35"/>
      <c r="E702" s="35"/>
      <c r="F702" s="35"/>
      <c r="G702" s="35"/>
      <c r="H702" s="35"/>
      <c r="I702" s="35"/>
      <c r="J702" s="36"/>
    </row>
    <row r="703" spans="1:10" s="57" customFormat="1" x14ac:dyDescent="0.25">
      <c r="A703" s="37" t="s">
        <v>40</v>
      </c>
      <c r="B703" s="34" t="s">
        <v>0</v>
      </c>
      <c r="C703" s="40" t="s">
        <v>1</v>
      </c>
      <c r="D703" s="40" t="s">
        <v>2</v>
      </c>
      <c r="E703" s="40" t="s">
        <v>3</v>
      </c>
      <c r="F703" s="40" t="s">
        <v>4</v>
      </c>
      <c r="G703" s="40" t="s">
        <v>5</v>
      </c>
      <c r="H703" s="40" t="s">
        <v>6</v>
      </c>
      <c r="I703" s="40" t="s">
        <v>7</v>
      </c>
      <c r="J703" s="47" t="s">
        <v>8</v>
      </c>
    </row>
    <row r="704" spans="1:10" s="57" customFormat="1" x14ac:dyDescent="0.25">
      <c r="A704" s="34" t="s">
        <v>9</v>
      </c>
      <c r="B704" s="41">
        <v>0</v>
      </c>
      <c r="C704" s="42">
        <v>-36000</v>
      </c>
      <c r="D704" s="42">
        <v>0</v>
      </c>
      <c r="E704" s="42">
        <v>12567000</v>
      </c>
      <c r="F704" s="42">
        <v>202000</v>
      </c>
      <c r="G704" s="42">
        <v>350000</v>
      </c>
      <c r="H704" s="42">
        <v>0</v>
      </c>
      <c r="I704" s="42">
        <v>1594000</v>
      </c>
      <c r="J704" s="48">
        <v>14677000</v>
      </c>
    </row>
    <row r="705" spans="1:10" s="57" customFormat="1" x14ac:dyDescent="0.25">
      <c r="A705" s="38" t="s">
        <v>10</v>
      </c>
      <c r="B705" s="43">
        <v>0</v>
      </c>
      <c r="C705" s="44">
        <v>0</v>
      </c>
      <c r="D705" s="44">
        <v>0</v>
      </c>
      <c r="E705" s="44">
        <v>4359000</v>
      </c>
      <c r="F705" s="44">
        <v>679000</v>
      </c>
      <c r="G705" s="44">
        <v>0</v>
      </c>
      <c r="H705" s="44">
        <v>0</v>
      </c>
      <c r="I705" s="44">
        <v>3816000</v>
      </c>
      <c r="J705" s="49">
        <v>8854000</v>
      </c>
    </row>
    <row r="706" spans="1:10" s="57" customFormat="1" x14ac:dyDescent="0.25">
      <c r="A706" s="38" t="s">
        <v>11</v>
      </c>
      <c r="B706" s="43">
        <v>0</v>
      </c>
      <c r="C706" s="44">
        <v>0</v>
      </c>
      <c r="D706" s="44">
        <v>0</v>
      </c>
      <c r="E706" s="44">
        <v>0</v>
      </c>
      <c r="F706" s="44">
        <v>0</v>
      </c>
      <c r="G706" s="44">
        <v>0</v>
      </c>
      <c r="H706" s="44">
        <v>0</v>
      </c>
      <c r="I706" s="44">
        <v>0</v>
      </c>
      <c r="J706" s="49">
        <v>0</v>
      </c>
    </row>
    <row r="707" spans="1:10" s="57" customFormat="1" x14ac:dyDescent="0.25">
      <c r="A707" s="39" t="s">
        <v>32</v>
      </c>
      <c r="B707" s="45">
        <v>0</v>
      </c>
      <c r="C707" s="46">
        <v>0</v>
      </c>
      <c r="D707" s="46">
        <v>0</v>
      </c>
      <c r="E707" s="46">
        <v>0</v>
      </c>
      <c r="F707" s="46">
        <v>0</v>
      </c>
      <c r="G707" s="46">
        <v>0</v>
      </c>
      <c r="H707" s="46">
        <v>0</v>
      </c>
      <c r="I707" s="46">
        <v>0</v>
      </c>
      <c r="J707" s="50">
        <v>0</v>
      </c>
    </row>
    <row r="708" spans="1:10" s="57" customFormat="1" x14ac:dyDescent="0.25"/>
    <row r="709" spans="1:10" s="57" customFormat="1" x14ac:dyDescent="0.25">
      <c r="A709" s="25" t="s">
        <v>22</v>
      </c>
      <c r="B709" s="24" t="s">
        <v>98</v>
      </c>
      <c r="C709" s="24"/>
      <c r="D709" s="24"/>
      <c r="E709" s="24"/>
      <c r="F709" s="24"/>
      <c r="G709" s="24"/>
      <c r="H709" s="24"/>
      <c r="I709" s="24"/>
      <c r="J709" s="24"/>
    </row>
    <row r="710" spans="1:10" s="57" customFormat="1" x14ac:dyDescent="0.25">
      <c r="A710" s="27" t="s">
        <v>24</v>
      </c>
      <c r="B710" s="26" t="s">
        <v>25</v>
      </c>
      <c r="C710" s="26"/>
      <c r="D710" s="26"/>
      <c r="E710" s="26"/>
      <c r="F710" s="26"/>
      <c r="G710" s="26"/>
      <c r="H710" s="26"/>
      <c r="I710" s="26"/>
      <c r="J710" s="26"/>
    </row>
    <row r="711" spans="1:10" s="57" customFormat="1" x14ac:dyDescent="0.25">
      <c r="A711" s="29" t="s">
        <v>26</v>
      </c>
      <c r="B711" s="28" t="s">
        <v>42</v>
      </c>
      <c r="C711" s="28"/>
      <c r="D711" s="28"/>
      <c r="E711" s="28"/>
      <c r="F711" s="28"/>
      <c r="G711" s="28"/>
      <c r="H711" s="28"/>
      <c r="I711" s="28"/>
      <c r="J711" s="28"/>
    </row>
    <row r="712" spans="1:10" s="57" customFormat="1" x14ac:dyDescent="0.25">
      <c r="A712" s="31" t="s">
        <v>27</v>
      </c>
      <c r="B712" s="30" t="s">
        <v>28</v>
      </c>
      <c r="C712" s="30"/>
      <c r="D712" s="30"/>
      <c r="E712" s="30"/>
      <c r="F712" s="30"/>
      <c r="G712" s="30"/>
      <c r="H712" s="30"/>
      <c r="I712" s="30"/>
      <c r="J712" s="30"/>
    </row>
    <row r="713" spans="1:10" s="57" customFormat="1" x14ac:dyDescent="0.25">
      <c r="A713" s="33" t="s">
        <v>29</v>
      </c>
      <c r="B713" s="32" t="s">
        <v>43</v>
      </c>
      <c r="C713" s="32"/>
      <c r="D713" s="32"/>
      <c r="E713" s="32"/>
      <c r="F713" s="32"/>
      <c r="G713" s="32"/>
      <c r="H713" s="32"/>
      <c r="I713" s="32"/>
      <c r="J713" s="32"/>
    </row>
    <row r="714" spans="1:10" s="57" customFormat="1" x14ac:dyDescent="0.25">
      <c r="A714" s="37" t="s">
        <v>31</v>
      </c>
      <c r="B714" s="37" t="s">
        <v>39</v>
      </c>
      <c r="C714" s="35"/>
      <c r="D714" s="35"/>
      <c r="E714" s="35"/>
      <c r="F714" s="35"/>
      <c r="G714" s="35"/>
      <c r="H714" s="35"/>
      <c r="I714" s="35"/>
      <c r="J714" s="36"/>
    </row>
    <row r="715" spans="1:10" s="57" customFormat="1" x14ac:dyDescent="0.25">
      <c r="A715" s="37" t="s">
        <v>40</v>
      </c>
      <c r="B715" s="34" t="s">
        <v>0</v>
      </c>
      <c r="C715" s="40" t="s">
        <v>1</v>
      </c>
      <c r="D715" s="40" t="s">
        <v>2</v>
      </c>
      <c r="E715" s="40" t="s">
        <v>3</v>
      </c>
      <c r="F715" s="40" t="s">
        <v>4</v>
      </c>
      <c r="G715" s="40" t="s">
        <v>5</v>
      </c>
      <c r="H715" s="40" t="s">
        <v>6</v>
      </c>
      <c r="I715" s="40" t="s">
        <v>7</v>
      </c>
      <c r="J715" s="47" t="s">
        <v>8</v>
      </c>
    </row>
    <row r="716" spans="1:10" s="57" customFormat="1" x14ac:dyDescent="0.25">
      <c r="A716" s="34" t="s">
        <v>9</v>
      </c>
      <c r="B716" s="41">
        <v>11329520</v>
      </c>
      <c r="C716" s="42">
        <v>6338000</v>
      </c>
      <c r="D716" s="42">
        <v>13741000</v>
      </c>
      <c r="E716" s="42">
        <v>2634000</v>
      </c>
      <c r="F716" s="42">
        <v>23616000</v>
      </c>
      <c r="G716" s="42">
        <v>3056000</v>
      </c>
      <c r="H716" s="42">
        <v>267000</v>
      </c>
      <c r="I716" s="42">
        <v>112000</v>
      </c>
      <c r="J716" s="48">
        <v>61093520</v>
      </c>
    </row>
    <row r="717" spans="1:10" s="57" customFormat="1" x14ac:dyDescent="0.25">
      <c r="A717" s="38" t="s">
        <v>10</v>
      </c>
      <c r="B717" s="43">
        <v>36496000</v>
      </c>
      <c r="C717" s="44">
        <v>186189000</v>
      </c>
      <c r="D717" s="44">
        <v>15695000</v>
      </c>
      <c r="E717" s="44">
        <v>9345000</v>
      </c>
      <c r="F717" s="44">
        <v>261061000</v>
      </c>
      <c r="G717" s="44">
        <v>27364000</v>
      </c>
      <c r="H717" s="44">
        <v>187000</v>
      </c>
      <c r="I717" s="44">
        <v>7093000</v>
      </c>
      <c r="J717" s="49">
        <v>543430000</v>
      </c>
    </row>
    <row r="718" spans="1:10" s="57" customFormat="1" x14ac:dyDescent="0.25">
      <c r="A718" s="38" t="s">
        <v>11</v>
      </c>
      <c r="B718" s="43">
        <v>172162000</v>
      </c>
      <c r="C718" s="44">
        <v>56414000</v>
      </c>
      <c r="D718" s="44">
        <v>13218000</v>
      </c>
      <c r="E718" s="44">
        <v>9881000</v>
      </c>
      <c r="F718" s="44">
        <v>69151000</v>
      </c>
      <c r="G718" s="44">
        <v>41657000</v>
      </c>
      <c r="H718" s="44">
        <v>701000</v>
      </c>
      <c r="I718" s="44">
        <v>13884000</v>
      </c>
      <c r="J718" s="49">
        <v>377068000</v>
      </c>
    </row>
    <row r="719" spans="1:10" s="57" customFormat="1" x14ac:dyDescent="0.25">
      <c r="A719" s="39" t="s">
        <v>32</v>
      </c>
      <c r="B719" s="45">
        <v>65009000</v>
      </c>
      <c r="C719" s="46">
        <v>187203000</v>
      </c>
      <c r="D719" s="46">
        <v>12993000</v>
      </c>
      <c r="E719" s="46">
        <v>8111000</v>
      </c>
      <c r="F719" s="46">
        <v>45997000</v>
      </c>
      <c r="G719" s="46">
        <v>27471000</v>
      </c>
      <c r="H719" s="46">
        <v>2259000</v>
      </c>
      <c r="I719" s="46">
        <v>553000</v>
      </c>
      <c r="J719" s="50">
        <v>349596000</v>
      </c>
    </row>
    <row r="720" spans="1:10" s="57" customFormat="1" x14ac:dyDescent="0.25"/>
    <row r="721" spans="1:10" s="57" customFormat="1" x14ac:dyDescent="0.25">
      <c r="A721" s="25" t="s">
        <v>22</v>
      </c>
      <c r="B721" s="24" t="s">
        <v>99</v>
      </c>
      <c r="C721" s="24"/>
      <c r="D721" s="24"/>
      <c r="E721" s="24"/>
      <c r="F721" s="24"/>
      <c r="G721" s="24"/>
      <c r="H721" s="24"/>
      <c r="I721" s="24"/>
      <c r="J721" s="24"/>
    </row>
    <row r="722" spans="1:10" s="57" customFormat="1" x14ac:dyDescent="0.25">
      <c r="A722" s="27" t="s">
        <v>24</v>
      </c>
      <c r="B722" s="26" t="s">
        <v>25</v>
      </c>
      <c r="C722" s="26"/>
      <c r="D722" s="26"/>
      <c r="E722" s="26"/>
      <c r="F722" s="26"/>
      <c r="G722" s="26"/>
      <c r="H722" s="26"/>
      <c r="I722" s="26"/>
      <c r="J722" s="26"/>
    </row>
    <row r="723" spans="1:10" s="57" customFormat="1" x14ac:dyDescent="0.25">
      <c r="A723" s="29" t="s">
        <v>26</v>
      </c>
      <c r="B723" s="28" t="s">
        <v>42</v>
      </c>
      <c r="C723" s="28"/>
      <c r="D723" s="28"/>
      <c r="E723" s="28"/>
      <c r="F723" s="28"/>
      <c r="G723" s="28"/>
      <c r="H723" s="28"/>
      <c r="I723" s="28"/>
      <c r="J723" s="28"/>
    </row>
    <row r="724" spans="1:10" s="57" customFormat="1" x14ac:dyDescent="0.25">
      <c r="A724" s="31" t="s">
        <v>27</v>
      </c>
      <c r="B724" s="30" t="s">
        <v>28</v>
      </c>
      <c r="C724" s="30"/>
      <c r="D724" s="30"/>
      <c r="E724" s="30"/>
      <c r="F724" s="30"/>
      <c r="G724" s="30"/>
      <c r="H724" s="30"/>
      <c r="I724" s="30"/>
      <c r="J724" s="30"/>
    </row>
    <row r="725" spans="1:10" s="57" customFormat="1" x14ac:dyDescent="0.25">
      <c r="A725" s="33" t="s">
        <v>29</v>
      </c>
      <c r="B725" s="32" t="s">
        <v>43</v>
      </c>
      <c r="C725" s="32"/>
      <c r="D725" s="32"/>
      <c r="E725" s="32"/>
      <c r="F725" s="32"/>
      <c r="G725" s="32"/>
      <c r="H725" s="32"/>
      <c r="I725" s="32"/>
      <c r="J725" s="32"/>
    </row>
    <row r="726" spans="1:10" s="57" customFormat="1" x14ac:dyDescent="0.25">
      <c r="A726" s="37" t="s">
        <v>31</v>
      </c>
      <c r="B726" s="37" t="s">
        <v>39</v>
      </c>
      <c r="C726" s="35"/>
      <c r="D726" s="35"/>
      <c r="E726" s="35"/>
      <c r="F726" s="35"/>
      <c r="G726" s="35"/>
      <c r="H726" s="35"/>
      <c r="I726" s="35"/>
      <c r="J726" s="36"/>
    </row>
    <row r="727" spans="1:10" s="57" customFormat="1" x14ac:dyDescent="0.25">
      <c r="A727" s="37" t="s">
        <v>40</v>
      </c>
      <c r="B727" s="34" t="s">
        <v>0</v>
      </c>
      <c r="C727" s="40" t="s">
        <v>1</v>
      </c>
      <c r="D727" s="40" t="s">
        <v>2</v>
      </c>
      <c r="E727" s="40" t="s">
        <v>3</v>
      </c>
      <c r="F727" s="40" t="s">
        <v>4</v>
      </c>
      <c r="G727" s="40" t="s">
        <v>5</v>
      </c>
      <c r="H727" s="40" t="s">
        <v>6</v>
      </c>
      <c r="I727" s="40" t="s">
        <v>7</v>
      </c>
      <c r="J727" s="47" t="s">
        <v>8</v>
      </c>
    </row>
    <row r="728" spans="1:10" s="57" customFormat="1" x14ac:dyDescent="0.25">
      <c r="A728" s="34" t="s">
        <v>9</v>
      </c>
      <c r="B728" s="41">
        <v>0</v>
      </c>
      <c r="C728" s="42">
        <v>0</v>
      </c>
      <c r="D728" s="42">
        <v>2595000</v>
      </c>
      <c r="E728" s="42">
        <v>517000</v>
      </c>
      <c r="F728" s="42">
        <v>1264000</v>
      </c>
      <c r="G728" s="42">
        <v>0</v>
      </c>
      <c r="H728" s="42">
        <v>0</v>
      </c>
      <c r="I728" s="42">
        <v>0</v>
      </c>
      <c r="J728" s="48">
        <v>4376000</v>
      </c>
    </row>
    <row r="729" spans="1:10" s="57" customFormat="1" x14ac:dyDescent="0.25">
      <c r="A729" s="38" t="s">
        <v>10</v>
      </c>
      <c r="B729" s="43">
        <v>0</v>
      </c>
      <c r="C729" s="44">
        <v>0</v>
      </c>
      <c r="D729" s="44">
        <v>0</v>
      </c>
      <c r="E729" s="44">
        <v>0</v>
      </c>
      <c r="F729" s="44">
        <v>0</v>
      </c>
      <c r="G729" s="44">
        <v>0</v>
      </c>
      <c r="H729" s="44">
        <v>0</v>
      </c>
      <c r="I729" s="44">
        <v>0</v>
      </c>
      <c r="J729" s="49">
        <v>0</v>
      </c>
    </row>
    <row r="730" spans="1:10" s="57" customFormat="1" x14ac:dyDescent="0.25">
      <c r="A730" s="38" t="s">
        <v>11</v>
      </c>
      <c r="B730" s="43">
        <v>0</v>
      </c>
      <c r="C730" s="44">
        <v>0</v>
      </c>
      <c r="D730" s="44">
        <v>0</v>
      </c>
      <c r="E730" s="44">
        <v>0</v>
      </c>
      <c r="F730" s="44">
        <v>0</v>
      </c>
      <c r="G730" s="44">
        <v>0</v>
      </c>
      <c r="H730" s="44">
        <v>0</v>
      </c>
      <c r="I730" s="44">
        <v>0</v>
      </c>
      <c r="J730" s="49">
        <v>0</v>
      </c>
    </row>
    <row r="731" spans="1:10" s="57" customFormat="1" x14ac:dyDescent="0.25">
      <c r="A731" s="39" t="s">
        <v>32</v>
      </c>
      <c r="B731" s="45">
        <v>0</v>
      </c>
      <c r="C731" s="46">
        <v>0</v>
      </c>
      <c r="D731" s="46">
        <v>0</v>
      </c>
      <c r="E731" s="46">
        <v>0</v>
      </c>
      <c r="F731" s="46">
        <v>0</v>
      </c>
      <c r="G731" s="46">
        <v>0</v>
      </c>
      <c r="H731" s="46">
        <v>0</v>
      </c>
      <c r="I731" s="46">
        <v>0</v>
      </c>
      <c r="J731" s="50">
        <v>0</v>
      </c>
    </row>
    <row r="732" spans="1:10" s="57" customFormat="1" x14ac:dyDescent="0.25"/>
    <row r="733" spans="1:10" s="57" customFormat="1" x14ac:dyDescent="0.25">
      <c r="A733" s="25" t="s">
        <v>22</v>
      </c>
      <c r="B733" s="24" t="s">
        <v>100</v>
      </c>
      <c r="C733" s="24"/>
      <c r="D733" s="24"/>
      <c r="E733" s="24"/>
      <c r="F733" s="24"/>
      <c r="G733" s="24"/>
      <c r="H733" s="24"/>
      <c r="I733" s="24"/>
      <c r="J733" s="24"/>
    </row>
    <row r="734" spans="1:10" s="57" customFormat="1" x14ac:dyDescent="0.25">
      <c r="A734" s="27" t="s">
        <v>24</v>
      </c>
      <c r="B734" s="26" t="s">
        <v>25</v>
      </c>
      <c r="C734" s="26"/>
      <c r="D734" s="26"/>
      <c r="E734" s="26"/>
      <c r="F734" s="26"/>
      <c r="G734" s="26"/>
      <c r="H734" s="26"/>
      <c r="I734" s="26"/>
      <c r="J734" s="26"/>
    </row>
    <row r="735" spans="1:10" s="57" customFormat="1" x14ac:dyDescent="0.25">
      <c r="A735" s="29" t="s">
        <v>26</v>
      </c>
      <c r="B735" s="28" t="s">
        <v>42</v>
      </c>
      <c r="C735" s="28"/>
      <c r="D735" s="28"/>
      <c r="E735" s="28"/>
      <c r="F735" s="28"/>
      <c r="G735" s="28"/>
      <c r="H735" s="28"/>
      <c r="I735" s="28"/>
      <c r="J735" s="28"/>
    </row>
    <row r="736" spans="1:10" s="57" customFormat="1" x14ac:dyDescent="0.25">
      <c r="A736" s="31" t="s">
        <v>27</v>
      </c>
      <c r="B736" s="30" t="s">
        <v>28</v>
      </c>
      <c r="C736" s="30"/>
      <c r="D736" s="30"/>
      <c r="E736" s="30"/>
      <c r="F736" s="30"/>
      <c r="G736" s="30"/>
      <c r="H736" s="30"/>
      <c r="I736" s="30"/>
      <c r="J736" s="30"/>
    </row>
    <row r="737" spans="1:10" s="57" customFormat="1" x14ac:dyDescent="0.25">
      <c r="A737" s="33" t="s">
        <v>29</v>
      </c>
      <c r="B737" s="32" t="s">
        <v>43</v>
      </c>
      <c r="C737" s="32"/>
      <c r="D737" s="32"/>
      <c r="E737" s="32"/>
      <c r="F737" s="32"/>
      <c r="G737" s="32"/>
      <c r="H737" s="32"/>
      <c r="I737" s="32"/>
      <c r="J737" s="32"/>
    </row>
    <row r="738" spans="1:10" s="57" customFormat="1" x14ac:dyDescent="0.25">
      <c r="A738" s="37" t="s">
        <v>31</v>
      </c>
      <c r="B738" s="37" t="s">
        <v>39</v>
      </c>
      <c r="C738" s="35"/>
      <c r="D738" s="35"/>
      <c r="E738" s="35"/>
      <c r="F738" s="35"/>
      <c r="G738" s="35"/>
      <c r="H738" s="35"/>
      <c r="I738" s="35"/>
      <c r="J738" s="36"/>
    </row>
    <row r="739" spans="1:10" s="57" customFormat="1" x14ac:dyDescent="0.25">
      <c r="A739" s="37" t="s">
        <v>40</v>
      </c>
      <c r="B739" s="34" t="s">
        <v>0</v>
      </c>
      <c r="C739" s="40" t="s">
        <v>1</v>
      </c>
      <c r="D739" s="40" t="s">
        <v>2</v>
      </c>
      <c r="E739" s="40" t="s">
        <v>3</v>
      </c>
      <c r="F739" s="40" t="s">
        <v>4</v>
      </c>
      <c r="G739" s="40" t="s">
        <v>5</v>
      </c>
      <c r="H739" s="40" t="s">
        <v>6</v>
      </c>
      <c r="I739" s="40" t="s">
        <v>7</v>
      </c>
      <c r="J739" s="47" t="s">
        <v>8</v>
      </c>
    </row>
    <row r="740" spans="1:10" s="57" customFormat="1" x14ac:dyDescent="0.25">
      <c r="A740" s="34" t="s">
        <v>9</v>
      </c>
      <c r="B740" s="41">
        <v>6255000</v>
      </c>
      <c r="C740" s="42">
        <v>1732000</v>
      </c>
      <c r="D740" s="42">
        <v>4001000</v>
      </c>
      <c r="E740" s="42">
        <v>429000</v>
      </c>
      <c r="F740" s="42">
        <v>387000</v>
      </c>
      <c r="G740" s="42">
        <v>119000</v>
      </c>
      <c r="H740" s="42">
        <v>179000</v>
      </c>
      <c r="I740" s="42">
        <v>77000</v>
      </c>
      <c r="J740" s="48">
        <v>13179000</v>
      </c>
    </row>
    <row r="741" spans="1:10" s="57" customFormat="1" x14ac:dyDescent="0.25">
      <c r="A741" s="38" t="s">
        <v>10</v>
      </c>
      <c r="B741" s="43">
        <v>6621000</v>
      </c>
      <c r="C741" s="44">
        <v>1834000</v>
      </c>
      <c r="D741" s="44">
        <v>4242000</v>
      </c>
      <c r="E741" s="44">
        <v>454000</v>
      </c>
      <c r="F741" s="44">
        <v>410000</v>
      </c>
      <c r="G741" s="44">
        <v>126000</v>
      </c>
      <c r="H741" s="44">
        <v>190000</v>
      </c>
      <c r="I741" s="44">
        <v>81000</v>
      </c>
      <c r="J741" s="49">
        <v>13958000</v>
      </c>
    </row>
    <row r="742" spans="1:10" s="57" customFormat="1" x14ac:dyDescent="0.25">
      <c r="A742" s="38" t="s">
        <v>11</v>
      </c>
      <c r="B742" s="43">
        <v>5929000</v>
      </c>
      <c r="C742" s="44">
        <v>1643000</v>
      </c>
      <c r="D742" s="44">
        <v>3799000</v>
      </c>
      <c r="E742" s="44">
        <v>407000</v>
      </c>
      <c r="F742" s="44">
        <v>367000</v>
      </c>
      <c r="G742" s="44">
        <v>113000</v>
      </c>
      <c r="H742" s="44">
        <v>170000</v>
      </c>
      <c r="I742" s="44">
        <v>73000</v>
      </c>
      <c r="J742" s="49">
        <v>12501000</v>
      </c>
    </row>
    <row r="743" spans="1:10" s="57" customFormat="1" x14ac:dyDescent="0.25">
      <c r="A743" s="39" t="s">
        <v>32</v>
      </c>
      <c r="B743" s="45">
        <v>5929000</v>
      </c>
      <c r="C743" s="46">
        <v>1643000</v>
      </c>
      <c r="D743" s="46">
        <v>3799000</v>
      </c>
      <c r="E743" s="46">
        <v>407000</v>
      </c>
      <c r="F743" s="46">
        <v>367000</v>
      </c>
      <c r="G743" s="46">
        <v>113000</v>
      </c>
      <c r="H743" s="46">
        <v>170000</v>
      </c>
      <c r="I743" s="46">
        <v>73000</v>
      </c>
      <c r="J743" s="50">
        <v>12501000</v>
      </c>
    </row>
    <row r="744" spans="1:10" s="57" customFormat="1" x14ac:dyDescent="0.25"/>
    <row r="745" spans="1:10" s="57" customFormat="1" x14ac:dyDescent="0.25">
      <c r="A745" s="25" t="s">
        <v>22</v>
      </c>
      <c r="B745" s="24" t="s">
        <v>101</v>
      </c>
      <c r="C745" s="24"/>
      <c r="D745" s="24"/>
      <c r="E745" s="24"/>
      <c r="F745" s="24"/>
      <c r="G745" s="24"/>
      <c r="H745" s="24"/>
      <c r="I745" s="24"/>
      <c r="J745" s="24"/>
    </row>
    <row r="746" spans="1:10" s="57" customFormat="1" x14ac:dyDescent="0.25">
      <c r="A746" s="27" t="s">
        <v>24</v>
      </c>
      <c r="B746" s="26" t="s">
        <v>25</v>
      </c>
      <c r="C746" s="26"/>
      <c r="D746" s="26"/>
      <c r="E746" s="26"/>
      <c r="F746" s="26"/>
      <c r="G746" s="26"/>
      <c r="H746" s="26"/>
      <c r="I746" s="26"/>
      <c r="J746" s="26"/>
    </row>
    <row r="747" spans="1:10" s="57" customFormat="1" x14ac:dyDescent="0.25">
      <c r="A747" s="29" t="s">
        <v>26</v>
      </c>
      <c r="B747" s="28" t="s">
        <v>42</v>
      </c>
      <c r="C747" s="28"/>
      <c r="D747" s="28"/>
      <c r="E747" s="28"/>
      <c r="F747" s="28"/>
      <c r="G747" s="28"/>
      <c r="H747" s="28"/>
      <c r="I747" s="28"/>
      <c r="J747" s="28"/>
    </row>
    <row r="748" spans="1:10" s="57" customFormat="1" x14ac:dyDescent="0.25">
      <c r="A748" s="31" t="s">
        <v>27</v>
      </c>
      <c r="B748" s="30" t="s">
        <v>28</v>
      </c>
      <c r="C748" s="30"/>
      <c r="D748" s="30"/>
      <c r="E748" s="30"/>
      <c r="F748" s="30"/>
      <c r="G748" s="30"/>
      <c r="H748" s="30"/>
      <c r="I748" s="30"/>
      <c r="J748" s="30"/>
    </row>
    <row r="749" spans="1:10" s="57" customFormat="1" x14ac:dyDescent="0.25">
      <c r="A749" s="33" t="s">
        <v>29</v>
      </c>
      <c r="B749" s="32" t="s">
        <v>43</v>
      </c>
      <c r="C749" s="32"/>
      <c r="D749" s="32"/>
      <c r="E749" s="32"/>
      <c r="F749" s="32"/>
      <c r="G749" s="32"/>
      <c r="H749" s="32"/>
      <c r="I749" s="32"/>
      <c r="J749" s="32"/>
    </row>
    <row r="750" spans="1:10" s="57" customFormat="1" x14ac:dyDescent="0.25">
      <c r="A750" s="37" t="s">
        <v>31</v>
      </c>
      <c r="B750" s="37" t="s">
        <v>39</v>
      </c>
      <c r="C750" s="35"/>
      <c r="D750" s="35"/>
      <c r="E750" s="35"/>
      <c r="F750" s="35"/>
      <c r="G750" s="35"/>
      <c r="H750" s="35"/>
      <c r="I750" s="35"/>
      <c r="J750" s="36"/>
    </row>
    <row r="751" spans="1:10" s="57" customFormat="1" x14ac:dyDescent="0.25">
      <c r="A751" s="37" t="s">
        <v>40</v>
      </c>
      <c r="B751" s="34" t="s">
        <v>0</v>
      </c>
      <c r="C751" s="40" t="s">
        <v>1</v>
      </c>
      <c r="D751" s="40" t="s">
        <v>2</v>
      </c>
      <c r="E751" s="40" t="s">
        <v>3</v>
      </c>
      <c r="F751" s="40" t="s">
        <v>4</v>
      </c>
      <c r="G751" s="40" t="s">
        <v>5</v>
      </c>
      <c r="H751" s="40" t="s">
        <v>6</v>
      </c>
      <c r="I751" s="40" t="s">
        <v>7</v>
      </c>
      <c r="J751" s="47" t="s">
        <v>8</v>
      </c>
    </row>
    <row r="752" spans="1:10" s="57" customFormat="1" x14ac:dyDescent="0.25">
      <c r="A752" s="34" t="s">
        <v>9</v>
      </c>
      <c r="B752" s="41">
        <v>299968500</v>
      </c>
      <c r="C752" s="42">
        <v>110781000</v>
      </c>
      <c r="D752" s="42">
        <v>209007000</v>
      </c>
      <c r="E752" s="42">
        <v>49202500</v>
      </c>
      <c r="F752" s="42">
        <v>26790500</v>
      </c>
      <c r="G752" s="42">
        <v>43508000</v>
      </c>
      <c r="H752" s="42">
        <v>0</v>
      </c>
      <c r="I752" s="42">
        <v>10924500</v>
      </c>
      <c r="J752" s="48">
        <v>750182000</v>
      </c>
    </row>
    <row r="753" spans="1:10" s="57" customFormat="1" x14ac:dyDescent="0.25">
      <c r="A753" s="38" t="s">
        <v>10</v>
      </c>
      <c r="B753" s="43">
        <v>522891688.85314202</v>
      </c>
      <c r="C753" s="44">
        <v>366508877.457322</v>
      </c>
      <c r="D753" s="44">
        <v>587293000</v>
      </c>
      <c r="E753" s="44">
        <v>175028613.699911</v>
      </c>
      <c r="F753" s="44">
        <v>161639816.12373099</v>
      </c>
      <c r="G753" s="44">
        <v>15170795.8850014</v>
      </c>
      <c r="H753" s="44">
        <v>0</v>
      </c>
      <c r="I753" s="44">
        <v>16355000</v>
      </c>
      <c r="J753" s="49">
        <v>1844887792.01911</v>
      </c>
    </row>
    <row r="754" spans="1:10" s="57" customFormat="1" x14ac:dyDescent="0.25">
      <c r="A754" s="38" t="s">
        <v>11</v>
      </c>
      <c r="B754" s="43">
        <v>207762500</v>
      </c>
      <c r="C754" s="44">
        <v>54216500</v>
      </c>
      <c r="D754" s="44">
        <v>154594500</v>
      </c>
      <c r="E754" s="44">
        <v>101343000</v>
      </c>
      <c r="F754" s="44">
        <v>21490500</v>
      </c>
      <c r="G754" s="44">
        <v>2436000</v>
      </c>
      <c r="H754" s="44">
        <v>0</v>
      </c>
      <c r="I754" s="44">
        <v>22945000</v>
      </c>
      <c r="J754" s="49">
        <v>564788000</v>
      </c>
    </row>
    <row r="755" spans="1:10" s="57" customFormat="1" x14ac:dyDescent="0.25">
      <c r="A755" s="39" t="s">
        <v>32</v>
      </c>
      <c r="B755" s="45">
        <v>771227000</v>
      </c>
      <c r="C755" s="46">
        <v>805777500</v>
      </c>
      <c r="D755" s="46">
        <v>286463000</v>
      </c>
      <c r="E755" s="46">
        <v>104213500</v>
      </c>
      <c r="F755" s="46">
        <v>5874500</v>
      </c>
      <c r="G755" s="46">
        <v>1356000</v>
      </c>
      <c r="H755" s="46">
        <v>0</v>
      </c>
      <c r="I755" s="46">
        <v>16411500</v>
      </c>
      <c r="J755" s="50">
        <v>1991323000</v>
      </c>
    </row>
    <row r="756" spans="1:10" s="57" customFormat="1" x14ac:dyDescent="0.25"/>
    <row r="757" spans="1:10" s="57" customFormat="1" x14ac:dyDescent="0.25">
      <c r="A757" s="25" t="s">
        <v>22</v>
      </c>
      <c r="B757" s="24" t="s">
        <v>102</v>
      </c>
      <c r="C757" s="24"/>
      <c r="D757" s="24"/>
      <c r="E757" s="24"/>
      <c r="F757" s="24"/>
      <c r="G757" s="24"/>
      <c r="H757" s="24"/>
      <c r="I757" s="24"/>
      <c r="J757" s="24"/>
    </row>
    <row r="758" spans="1:10" s="57" customFormat="1" x14ac:dyDescent="0.25">
      <c r="A758" s="27" t="s">
        <v>24</v>
      </c>
      <c r="B758" s="26" t="s">
        <v>25</v>
      </c>
      <c r="C758" s="26"/>
      <c r="D758" s="26"/>
      <c r="E758" s="26"/>
      <c r="F758" s="26"/>
      <c r="G758" s="26"/>
      <c r="H758" s="26"/>
      <c r="I758" s="26"/>
      <c r="J758" s="26"/>
    </row>
    <row r="759" spans="1:10" s="57" customFormat="1" x14ac:dyDescent="0.25">
      <c r="A759" s="29" t="s">
        <v>26</v>
      </c>
      <c r="B759" s="28" t="s">
        <v>42</v>
      </c>
      <c r="C759" s="28"/>
      <c r="D759" s="28"/>
      <c r="E759" s="28"/>
      <c r="F759" s="28"/>
      <c r="G759" s="28"/>
      <c r="H759" s="28"/>
      <c r="I759" s="28"/>
      <c r="J759" s="28"/>
    </row>
    <row r="760" spans="1:10" s="57" customFormat="1" x14ac:dyDescent="0.25">
      <c r="A760" s="31" t="s">
        <v>27</v>
      </c>
      <c r="B760" s="30" t="s">
        <v>28</v>
      </c>
      <c r="C760" s="30"/>
      <c r="D760" s="30"/>
      <c r="E760" s="30"/>
      <c r="F760" s="30"/>
      <c r="G760" s="30"/>
      <c r="H760" s="30"/>
      <c r="I760" s="30"/>
      <c r="J760" s="30"/>
    </row>
    <row r="761" spans="1:10" s="57" customFormat="1" x14ac:dyDescent="0.25">
      <c r="A761" s="33" t="s">
        <v>29</v>
      </c>
      <c r="B761" s="32" t="s">
        <v>43</v>
      </c>
      <c r="C761" s="32"/>
      <c r="D761" s="32"/>
      <c r="E761" s="32"/>
      <c r="F761" s="32"/>
      <c r="G761" s="32"/>
      <c r="H761" s="32"/>
      <c r="I761" s="32"/>
      <c r="J761" s="32"/>
    </row>
    <row r="762" spans="1:10" s="57" customFormat="1" x14ac:dyDescent="0.25">
      <c r="A762" s="37" t="s">
        <v>31</v>
      </c>
      <c r="B762" s="37" t="s">
        <v>39</v>
      </c>
      <c r="C762" s="35"/>
      <c r="D762" s="35"/>
      <c r="E762" s="35"/>
      <c r="F762" s="35"/>
      <c r="G762" s="35"/>
      <c r="H762" s="35"/>
      <c r="I762" s="35"/>
      <c r="J762" s="36"/>
    </row>
    <row r="763" spans="1:10" s="57" customFormat="1" x14ac:dyDescent="0.25">
      <c r="A763" s="37" t="s">
        <v>40</v>
      </c>
      <c r="B763" s="34" t="s">
        <v>0</v>
      </c>
      <c r="C763" s="40" t="s">
        <v>1</v>
      </c>
      <c r="D763" s="40" t="s">
        <v>2</v>
      </c>
      <c r="E763" s="40" t="s">
        <v>3</v>
      </c>
      <c r="F763" s="40" t="s">
        <v>4</v>
      </c>
      <c r="G763" s="40" t="s">
        <v>5</v>
      </c>
      <c r="H763" s="40" t="s">
        <v>6</v>
      </c>
      <c r="I763" s="40" t="s">
        <v>7</v>
      </c>
      <c r="J763" s="47" t="s">
        <v>8</v>
      </c>
    </row>
    <row r="764" spans="1:10" s="57" customFormat="1" x14ac:dyDescent="0.25">
      <c r="A764" s="34" t="s">
        <v>9</v>
      </c>
      <c r="B764" s="41">
        <v>138405000</v>
      </c>
      <c r="C764" s="42">
        <v>83329000</v>
      </c>
      <c r="D764" s="42">
        <v>110736000</v>
      </c>
      <c r="E764" s="42">
        <v>74738000</v>
      </c>
      <c r="F764" s="42">
        <v>49087000</v>
      </c>
      <c r="G764" s="42">
        <v>17988000</v>
      </c>
      <c r="H764" s="42">
        <v>18348000</v>
      </c>
      <c r="I764" s="42">
        <v>31392000</v>
      </c>
      <c r="J764" s="48">
        <v>524023000</v>
      </c>
    </row>
    <row r="765" spans="1:10" s="57" customFormat="1" x14ac:dyDescent="0.25">
      <c r="A765" s="38" t="s">
        <v>10</v>
      </c>
      <c r="B765" s="43">
        <v>174668122.293717</v>
      </c>
      <c r="C765" s="44">
        <v>99417245.085355893</v>
      </c>
      <c r="D765" s="44">
        <v>139293000</v>
      </c>
      <c r="E765" s="44">
        <v>92786772.600177303</v>
      </c>
      <c r="F765" s="44">
        <v>46412367.752536997</v>
      </c>
      <c r="G765" s="44">
        <v>15346408.229997201</v>
      </c>
      <c r="H765" s="44">
        <v>15577000</v>
      </c>
      <c r="I765" s="44">
        <v>81832000</v>
      </c>
      <c r="J765" s="49">
        <v>665332915.96178401</v>
      </c>
    </row>
    <row r="766" spans="1:10" s="57" customFormat="1" x14ac:dyDescent="0.25">
      <c r="A766" s="38" t="s">
        <v>11</v>
      </c>
      <c r="B766" s="43">
        <v>176508000</v>
      </c>
      <c r="C766" s="44">
        <v>90550000</v>
      </c>
      <c r="D766" s="44">
        <v>119349000</v>
      </c>
      <c r="E766" s="44">
        <v>114095000</v>
      </c>
      <c r="F766" s="44">
        <v>49450000</v>
      </c>
      <c r="G766" s="44">
        <v>10741000</v>
      </c>
      <c r="H766" s="44">
        <v>24990000</v>
      </c>
      <c r="I766" s="44">
        <v>21786000</v>
      </c>
      <c r="J766" s="49">
        <v>607469000</v>
      </c>
    </row>
    <row r="767" spans="1:10" s="57" customFormat="1" x14ac:dyDescent="0.25">
      <c r="A767" s="39" t="s">
        <v>32</v>
      </c>
      <c r="B767" s="45">
        <v>133445000</v>
      </c>
      <c r="C767" s="46">
        <v>96771000</v>
      </c>
      <c r="D767" s="46">
        <v>68540000</v>
      </c>
      <c r="E767" s="46">
        <v>55162000</v>
      </c>
      <c r="F767" s="46">
        <v>34673000</v>
      </c>
      <c r="G767" s="46">
        <v>30122000</v>
      </c>
      <c r="H767" s="46">
        <v>64519000</v>
      </c>
      <c r="I767" s="46">
        <v>46432000</v>
      </c>
      <c r="J767" s="50">
        <v>529664000</v>
      </c>
    </row>
    <row r="768" spans="1:10" s="57" customFormat="1" x14ac:dyDescent="0.25"/>
    <row r="769" spans="1:10" s="57" customFormat="1" x14ac:dyDescent="0.25">
      <c r="A769" s="25" t="s">
        <v>22</v>
      </c>
      <c r="B769" s="24" t="s">
        <v>103</v>
      </c>
      <c r="C769" s="24"/>
      <c r="D769" s="24"/>
      <c r="E769" s="24"/>
      <c r="F769" s="24"/>
      <c r="G769" s="24"/>
      <c r="H769" s="24"/>
      <c r="I769" s="24"/>
      <c r="J769" s="24"/>
    </row>
    <row r="770" spans="1:10" s="57" customFormat="1" x14ac:dyDescent="0.25">
      <c r="A770" s="27" t="s">
        <v>24</v>
      </c>
      <c r="B770" s="26" t="s">
        <v>25</v>
      </c>
      <c r="C770" s="26"/>
      <c r="D770" s="26"/>
      <c r="E770" s="26"/>
      <c r="F770" s="26"/>
      <c r="G770" s="26"/>
      <c r="H770" s="26"/>
      <c r="I770" s="26"/>
      <c r="J770" s="26"/>
    </row>
    <row r="771" spans="1:10" s="57" customFormat="1" x14ac:dyDescent="0.25">
      <c r="A771" s="29" t="s">
        <v>26</v>
      </c>
      <c r="B771" s="28" t="s">
        <v>42</v>
      </c>
      <c r="C771" s="28"/>
      <c r="D771" s="28"/>
      <c r="E771" s="28"/>
      <c r="F771" s="28"/>
      <c r="G771" s="28"/>
      <c r="H771" s="28"/>
      <c r="I771" s="28"/>
      <c r="J771" s="28"/>
    </row>
    <row r="772" spans="1:10" s="57" customFormat="1" x14ac:dyDescent="0.25">
      <c r="A772" s="31" t="s">
        <v>27</v>
      </c>
      <c r="B772" s="30" t="s">
        <v>28</v>
      </c>
      <c r="C772" s="30"/>
      <c r="D772" s="30"/>
      <c r="E772" s="30"/>
      <c r="F772" s="30"/>
      <c r="G772" s="30"/>
      <c r="H772" s="30"/>
      <c r="I772" s="30"/>
      <c r="J772" s="30"/>
    </row>
    <row r="773" spans="1:10" s="57" customFormat="1" x14ac:dyDescent="0.25">
      <c r="A773" s="33" t="s">
        <v>29</v>
      </c>
      <c r="B773" s="32" t="s">
        <v>43</v>
      </c>
      <c r="C773" s="32"/>
      <c r="D773" s="32"/>
      <c r="E773" s="32"/>
      <c r="F773" s="32"/>
      <c r="G773" s="32"/>
      <c r="H773" s="32"/>
      <c r="I773" s="32"/>
      <c r="J773" s="32"/>
    </row>
    <row r="774" spans="1:10" s="57" customFormat="1" x14ac:dyDescent="0.25">
      <c r="A774" s="37" t="s">
        <v>31</v>
      </c>
      <c r="B774" s="37" t="s">
        <v>39</v>
      </c>
      <c r="C774" s="35"/>
      <c r="D774" s="35"/>
      <c r="E774" s="35"/>
      <c r="F774" s="35"/>
      <c r="G774" s="35"/>
      <c r="H774" s="35"/>
      <c r="I774" s="35"/>
      <c r="J774" s="36"/>
    </row>
    <row r="775" spans="1:10" s="57" customFormat="1" x14ac:dyDescent="0.25">
      <c r="A775" s="37" t="s">
        <v>40</v>
      </c>
      <c r="B775" s="34" t="s">
        <v>0</v>
      </c>
      <c r="C775" s="40" t="s">
        <v>1</v>
      </c>
      <c r="D775" s="40" t="s">
        <v>2</v>
      </c>
      <c r="E775" s="40" t="s">
        <v>3</v>
      </c>
      <c r="F775" s="40" t="s">
        <v>4</v>
      </c>
      <c r="G775" s="40" t="s">
        <v>5</v>
      </c>
      <c r="H775" s="40" t="s">
        <v>6</v>
      </c>
      <c r="I775" s="40" t="s">
        <v>7</v>
      </c>
      <c r="J775" s="47" t="s">
        <v>8</v>
      </c>
    </row>
    <row r="776" spans="1:10" s="57" customFormat="1" x14ac:dyDescent="0.25">
      <c r="A776" s="34" t="s">
        <v>9</v>
      </c>
      <c r="B776" s="41">
        <v>0</v>
      </c>
      <c r="C776" s="42">
        <v>0</v>
      </c>
      <c r="D776" s="42">
        <v>0</v>
      </c>
      <c r="E776" s="42">
        <v>43360000</v>
      </c>
      <c r="F776" s="42">
        <v>0</v>
      </c>
      <c r="G776" s="42">
        <v>0</v>
      </c>
      <c r="H776" s="42">
        <v>0</v>
      </c>
      <c r="I776" s="42">
        <v>0</v>
      </c>
      <c r="J776" s="48">
        <v>43360000</v>
      </c>
    </row>
    <row r="777" spans="1:10" s="57" customFormat="1" x14ac:dyDescent="0.25">
      <c r="A777" s="38" t="s">
        <v>10</v>
      </c>
      <c r="B777" s="43">
        <v>0</v>
      </c>
      <c r="C777" s="44">
        <v>0</v>
      </c>
      <c r="D777" s="44">
        <v>0</v>
      </c>
      <c r="E777" s="44">
        <v>37180000</v>
      </c>
      <c r="F777" s="44">
        <v>0</v>
      </c>
      <c r="G777" s="44">
        <v>0</v>
      </c>
      <c r="H777" s="44">
        <v>0</v>
      </c>
      <c r="I777" s="44">
        <v>0</v>
      </c>
      <c r="J777" s="49">
        <v>37180000</v>
      </c>
    </row>
    <row r="778" spans="1:10" s="57" customFormat="1" x14ac:dyDescent="0.25">
      <c r="A778" s="38" t="s">
        <v>11</v>
      </c>
      <c r="B778" s="43">
        <v>0</v>
      </c>
      <c r="C778" s="44">
        <v>0</v>
      </c>
      <c r="D778" s="44">
        <v>0</v>
      </c>
      <c r="E778" s="44">
        <v>7040000</v>
      </c>
      <c r="F778" s="44">
        <v>0</v>
      </c>
      <c r="G778" s="44">
        <v>0</v>
      </c>
      <c r="H778" s="44">
        <v>0</v>
      </c>
      <c r="I778" s="44">
        <v>0</v>
      </c>
      <c r="J778" s="49">
        <v>7040000</v>
      </c>
    </row>
    <row r="779" spans="1:10" s="57" customFormat="1" x14ac:dyDescent="0.25">
      <c r="A779" s="39" t="s">
        <v>32</v>
      </c>
      <c r="B779" s="45">
        <v>0</v>
      </c>
      <c r="C779" s="46">
        <v>0</v>
      </c>
      <c r="D779" s="46">
        <v>0</v>
      </c>
      <c r="E779" s="46">
        <v>0</v>
      </c>
      <c r="F779" s="46">
        <v>0</v>
      </c>
      <c r="G779" s="46">
        <v>0</v>
      </c>
      <c r="H779" s="46">
        <v>0</v>
      </c>
      <c r="I779" s="46">
        <v>0</v>
      </c>
      <c r="J779" s="50">
        <v>0</v>
      </c>
    </row>
    <row r="780" spans="1:10" s="57" customFormat="1" x14ac:dyDescent="0.25"/>
    <row r="781" spans="1:10" s="57" customFormat="1" x14ac:dyDescent="0.25">
      <c r="A781" s="25" t="s">
        <v>22</v>
      </c>
      <c r="B781" s="24" t="s">
        <v>104</v>
      </c>
      <c r="C781" s="24"/>
      <c r="D781" s="24"/>
      <c r="E781" s="24"/>
      <c r="F781" s="24"/>
      <c r="G781" s="24"/>
      <c r="H781" s="24"/>
      <c r="I781" s="24"/>
      <c r="J781" s="24"/>
    </row>
    <row r="782" spans="1:10" s="57" customFormat="1" x14ac:dyDescent="0.25">
      <c r="A782" s="27" t="s">
        <v>24</v>
      </c>
      <c r="B782" s="26" t="s">
        <v>25</v>
      </c>
      <c r="C782" s="26"/>
      <c r="D782" s="26"/>
      <c r="E782" s="26"/>
      <c r="F782" s="26"/>
      <c r="G782" s="26"/>
      <c r="H782" s="26"/>
      <c r="I782" s="26"/>
      <c r="J782" s="26"/>
    </row>
    <row r="783" spans="1:10" s="57" customFormat="1" x14ac:dyDescent="0.25">
      <c r="A783" s="29" t="s">
        <v>26</v>
      </c>
      <c r="B783" s="28" t="s">
        <v>42</v>
      </c>
      <c r="C783" s="28"/>
      <c r="D783" s="28"/>
      <c r="E783" s="28"/>
      <c r="F783" s="28"/>
      <c r="G783" s="28"/>
      <c r="H783" s="28"/>
      <c r="I783" s="28"/>
      <c r="J783" s="28"/>
    </row>
    <row r="784" spans="1:10" s="57" customFormat="1" x14ac:dyDescent="0.25">
      <c r="A784" s="31" t="s">
        <v>27</v>
      </c>
      <c r="B784" s="30" t="s">
        <v>28</v>
      </c>
      <c r="C784" s="30"/>
      <c r="D784" s="30"/>
      <c r="E784" s="30"/>
      <c r="F784" s="30"/>
      <c r="G784" s="30"/>
      <c r="H784" s="30"/>
      <c r="I784" s="30"/>
      <c r="J784" s="30"/>
    </row>
    <row r="785" spans="1:10" s="57" customFormat="1" x14ac:dyDescent="0.25">
      <c r="A785" s="33" t="s">
        <v>29</v>
      </c>
      <c r="B785" s="32" t="s">
        <v>43</v>
      </c>
      <c r="C785" s="32"/>
      <c r="D785" s="32"/>
      <c r="E785" s="32"/>
      <c r="F785" s="32"/>
      <c r="G785" s="32"/>
      <c r="H785" s="32"/>
      <c r="I785" s="32"/>
      <c r="J785" s="32"/>
    </row>
    <row r="786" spans="1:10" s="57" customFormat="1" x14ac:dyDescent="0.25">
      <c r="A786" s="37" t="s">
        <v>31</v>
      </c>
      <c r="B786" s="37" t="s">
        <v>39</v>
      </c>
      <c r="C786" s="35"/>
      <c r="D786" s="35"/>
      <c r="E786" s="35"/>
      <c r="F786" s="35"/>
      <c r="G786" s="35"/>
      <c r="H786" s="35"/>
      <c r="I786" s="35"/>
      <c r="J786" s="36"/>
    </row>
    <row r="787" spans="1:10" s="57" customFormat="1" x14ac:dyDescent="0.25">
      <c r="A787" s="37" t="s">
        <v>40</v>
      </c>
      <c r="B787" s="34" t="s">
        <v>0</v>
      </c>
      <c r="C787" s="40" t="s">
        <v>1</v>
      </c>
      <c r="D787" s="40" t="s">
        <v>2</v>
      </c>
      <c r="E787" s="40" t="s">
        <v>3</v>
      </c>
      <c r="F787" s="40" t="s">
        <v>4</v>
      </c>
      <c r="G787" s="40" t="s">
        <v>5</v>
      </c>
      <c r="H787" s="40" t="s">
        <v>6</v>
      </c>
      <c r="I787" s="40" t="s">
        <v>7</v>
      </c>
      <c r="J787" s="47" t="s">
        <v>8</v>
      </c>
    </row>
    <row r="788" spans="1:10" s="57" customFormat="1" x14ac:dyDescent="0.25">
      <c r="A788" s="34" t="s">
        <v>9</v>
      </c>
      <c r="B788" s="41">
        <v>0</v>
      </c>
      <c r="C788" s="42">
        <v>0</v>
      </c>
      <c r="D788" s="42">
        <v>0</v>
      </c>
      <c r="E788" s="42">
        <v>30200000</v>
      </c>
      <c r="F788" s="42">
        <v>0</v>
      </c>
      <c r="G788" s="42">
        <v>0</v>
      </c>
      <c r="H788" s="42">
        <v>0</v>
      </c>
      <c r="I788" s="42">
        <v>0</v>
      </c>
      <c r="J788" s="48">
        <v>30200000</v>
      </c>
    </row>
    <row r="789" spans="1:10" s="57" customFormat="1" x14ac:dyDescent="0.25">
      <c r="A789" s="38" t="s">
        <v>10</v>
      </c>
      <c r="B789" s="43">
        <v>0</v>
      </c>
      <c r="C789" s="44">
        <v>0</v>
      </c>
      <c r="D789" s="44">
        <v>0</v>
      </c>
      <c r="E789" s="44">
        <v>97600000</v>
      </c>
      <c r="F789" s="44">
        <v>0</v>
      </c>
      <c r="G789" s="44">
        <v>0</v>
      </c>
      <c r="H789" s="44">
        <v>0</v>
      </c>
      <c r="I789" s="44">
        <v>0</v>
      </c>
      <c r="J789" s="49">
        <v>97600000</v>
      </c>
    </row>
    <row r="790" spans="1:10" s="57" customFormat="1" x14ac:dyDescent="0.25">
      <c r="A790" s="38" t="s">
        <v>11</v>
      </c>
      <c r="B790" s="43">
        <v>0</v>
      </c>
      <c r="C790" s="44">
        <v>0</v>
      </c>
      <c r="D790" s="44">
        <v>0</v>
      </c>
      <c r="E790" s="44">
        <v>101200000</v>
      </c>
      <c r="F790" s="44">
        <v>0</v>
      </c>
      <c r="G790" s="44">
        <v>0</v>
      </c>
      <c r="H790" s="44">
        <v>0</v>
      </c>
      <c r="I790" s="44">
        <v>0</v>
      </c>
      <c r="J790" s="49">
        <v>101200000</v>
      </c>
    </row>
    <row r="791" spans="1:10" s="57" customFormat="1" x14ac:dyDescent="0.25">
      <c r="A791" s="39" t="s">
        <v>32</v>
      </c>
      <c r="B791" s="45">
        <v>0</v>
      </c>
      <c r="C791" s="46">
        <v>0</v>
      </c>
      <c r="D791" s="46">
        <v>0</v>
      </c>
      <c r="E791" s="46">
        <v>0</v>
      </c>
      <c r="F791" s="46">
        <v>0</v>
      </c>
      <c r="G791" s="46">
        <v>0</v>
      </c>
      <c r="H791" s="46">
        <v>0</v>
      </c>
      <c r="I791" s="46">
        <v>0</v>
      </c>
      <c r="J791" s="50">
        <v>0</v>
      </c>
    </row>
    <row r="792" spans="1:10" s="57" customFormat="1" x14ac:dyDescent="0.25"/>
    <row r="793" spans="1:10" s="57" customFormat="1" x14ac:dyDescent="0.25">
      <c r="A793" s="25" t="s">
        <v>22</v>
      </c>
      <c r="B793" s="24" t="s">
        <v>105</v>
      </c>
      <c r="C793" s="24"/>
      <c r="D793" s="24"/>
      <c r="E793" s="24"/>
      <c r="F793" s="24"/>
      <c r="G793" s="24"/>
      <c r="H793" s="24"/>
      <c r="I793" s="24"/>
      <c r="J793" s="24"/>
    </row>
    <row r="794" spans="1:10" s="57" customFormat="1" x14ac:dyDescent="0.25">
      <c r="A794" s="27" t="s">
        <v>24</v>
      </c>
      <c r="B794" s="26" t="s">
        <v>25</v>
      </c>
      <c r="C794" s="26"/>
      <c r="D794" s="26"/>
      <c r="E794" s="26"/>
      <c r="F794" s="26"/>
      <c r="G794" s="26"/>
      <c r="H794" s="26"/>
      <c r="I794" s="26"/>
      <c r="J794" s="26"/>
    </row>
    <row r="795" spans="1:10" s="57" customFormat="1" x14ac:dyDescent="0.25">
      <c r="A795" s="29" t="s">
        <v>26</v>
      </c>
      <c r="B795" s="28" t="s">
        <v>42</v>
      </c>
      <c r="C795" s="28"/>
      <c r="D795" s="28"/>
      <c r="E795" s="28"/>
      <c r="F795" s="28"/>
      <c r="G795" s="28"/>
      <c r="H795" s="28"/>
      <c r="I795" s="28"/>
      <c r="J795" s="28"/>
    </row>
    <row r="796" spans="1:10" s="57" customFormat="1" x14ac:dyDescent="0.25">
      <c r="A796" s="31" t="s">
        <v>27</v>
      </c>
      <c r="B796" s="30" t="s">
        <v>28</v>
      </c>
      <c r="C796" s="30"/>
      <c r="D796" s="30"/>
      <c r="E796" s="30"/>
      <c r="F796" s="30"/>
      <c r="G796" s="30"/>
      <c r="H796" s="30"/>
      <c r="I796" s="30"/>
      <c r="J796" s="30"/>
    </row>
    <row r="797" spans="1:10" s="57" customFormat="1" x14ac:dyDescent="0.25">
      <c r="A797" s="33" t="s">
        <v>29</v>
      </c>
      <c r="B797" s="32" t="s">
        <v>43</v>
      </c>
      <c r="C797" s="32"/>
      <c r="D797" s="32"/>
      <c r="E797" s="32"/>
      <c r="F797" s="32"/>
      <c r="G797" s="32"/>
      <c r="H797" s="32"/>
      <c r="I797" s="32"/>
      <c r="J797" s="32"/>
    </row>
    <row r="798" spans="1:10" s="57" customFormat="1" x14ac:dyDescent="0.25">
      <c r="A798" s="37" t="s">
        <v>31</v>
      </c>
      <c r="B798" s="37" t="s">
        <v>39</v>
      </c>
      <c r="C798" s="35"/>
      <c r="D798" s="35"/>
      <c r="E798" s="35"/>
      <c r="F798" s="35"/>
      <c r="G798" s="35"/>
      <c r="H798" s="35"/>
      <c r="I798" s="35"/>
      <c r="J798" s="36"/>
    </row>
    <row r="799" spans="1:10" s="57" customFormat="1" x14ac:dyDescent="0.25">
      <c r="A799" s="37" t="s">
        <v>40</v>
      </c>
      <c r="B799" s="34" t="s">
        <v>0</v>
      </c>
      <c r="C799" s="40" t="s">
        <v>1</v>
      </c>
      <c r="D799" s="40" t="s">
        <v>2</v>
      </c>
      <c r="E799" s="40" t="s">
        <v>3</v>
      </c>
      <c r="F799" s="40" t="s">
        <v>4</v>
      </c>
      <c r="G799" s="40" t="s">
        <v>5</v>
      </c>
      <c r="H799" s="40" t="s">
        <v>6</v>
      </c>
      <c r="I799" s="40" t="s">
        <v>7</v>
      </c>
      <c r="J799" s="47" t="s">
        <v>8</v>
      </c>
    </row>
    <row r="800" spans="1:10" s="57" customFormat="1" x14ac:dyDescent="0.25">
      <c r="A800" s="34" t="s">
        <v>9</v>
      </c>
      <c r="B800" s="41">
        <v>0</v>
      </c>
      <c r="C800" s="42">
        <v>133199500</v>
      </c>
      <c r="D800" s="42">
        <v>0</v>
      </c>
      <c r="E800" s="42">
        <v>0</v>
      </c>
      <c r="F800" s="42">
        <v>0</v>
      </c>
      <c r="G800" s="42">
        <v>6290000</v>
      </c>
      <c r="H800" s="42">
        <v>0</v>
      </c>
      <c r="I800" s="42">
        <v>0</v>
      </c>
      <c r="J800" s="48">
        <v>139489500</v>
      </c>
    </row>
    <row r="801" spans="1:10" s="57" customFormat="1" x14ac:dyDescent="0.25">
      <c r="A801" s="38" t="s">
        <v>10</v>
      </c>
      <c r="B801" s="43">
        <v>24922750</v>
      </c>
      <c r="C801" s="44">
        <v>239550000</v>
      </c>
      <c r="D801" s="44">
        <v>0</v>
      </c>
      <c r="E801" s="44">
        <v>250000</v>
      </c>
      <c r="F801" s="44">
        <v>50000</v>
      </c>
      <c r="G801" s="44">
        <v>9600000</v>
      </c>
      <c r="H801" s="44">
        <v>0</v>
      </c>
      <c r="I801" s="44">
        <v>0</v>
      </c>
      <c r="J801" s="49">
        <v>274372750</v>
      </c>
    </row>
    <row r="802" spans="1:10" s="57" customFormat="1" x14ac:dyDescent="0.25">
      <c r="A802" s="38" t="s">
        <v>11</v>
      </c>
      <c r="B802" s="43">
        <v>47352500</v>
      </c>
      <c r="C802" s="44">
        <v>311000000</v>
      </c>
      <c r="D802" s="44">
        <v>0</v>
      </c>
      <c r="E802" s="44">
        <v>749000</v>
      </c>
      <c r="F802" s="44">
        <v>276000</v>
      </c>
      <c r="G802" s="44">
        <v>15838000</v>
      </c>
      <c r="H802" s="44">
        <v>0</v>
      </c>
      <c r="I802" s="44">
        <v>0</v>
      </c>
      <c r="J802" s="49">
        <v>375215500</v>
      </c>
    </row>
    <row r="803" spans="1:10" s="57" customFormat="1" x14ac:dyDescent="0.25">
      <c r="A803" s="39" t="s">
        <v>32</v>
      </c>
      <c r="B803" s="45">
        <v>167857500</v>
      </c>
      <c r="C803" s="46">
        <v>564000000</v>
      </c>
      <c r="D803" s="46">
        <v>0</v>
      </c>
      <c r="E803" s="46">
        <v>8551000</v>
      </c>
      <c r="F803" s="46">
        <v>283000</v>
      </c>
      <c r="G803" s="46">
        <v>16848000</v>
      </c>
      <c r="H803" s="46">
        <v>0</v>
      </c>
      <c r="I803" s="46">
        <v>0</v>
      </c>
      <c r="J803" s="50">
        <v>757539500</v>
      </c>
    </row>
    <row r="804" spans="1:10" s="57" customFormat="1" x14ac:dyDescent="0.25"/>
    <row r="805" spans="1:10" s="57" customFormat="1" x14ac:dyDescent="0.25">
      <c r="A805" s="25" t="s">
        <v>22</v>
      </c>
      <c r="B805" s="24" t="s">
        <v>106</v>
      </c>
      <c r="C805" s="24"/>
      <c r="D805" s="24"/>
      <c r="E805" s="24"/>
      <c r="F805" s="24"/>
      <c r="G805" s="24"/>
      <c r="H805" s="24"/>
      <c r="I805" s="24"/>
      <c r="J805" s="24"/>
    </row>
    <row r="806" spans="1:10" s="57" customFormat="1" x14ac:dyDescent="0.25">
      <c r="A806" s="27" t="s">
        <v>24</v>
      </c>
      <c r="B806" s="26" t="s">
        <v>25</v>
      </c>
      <c r="C806" s="26"/>
      <c r="D806" s="26"/>
      <c r="E806" s="26"/>
      <c r="F806" s="26"/>
      <c r="G806" s="26"/>
      <c r="H806" s="26"/>
      <c r="I806" s="26"/>
      <c r="J806" s="26"/>
    </row>
    <row r="807" spans="1:10" s="57" customFormat="1" x14ac:dyDescent="0.25">
      <c r="A807" s="29" t="s">
        <v>26</v>
      </c>
      <c r="B807" s="28" t="s">
        <v>42</v>
      </c>
      <c r="C807" s="28"/>
      <c r="D807" s="28"/>
      <c r="E807" s="28"/>
      <c r="F807" s="28"/>
      <c r="G807" s="28"/>
      <c r="H807" s="28"/>
      <c r="I807" s="28"/>
      <c r="J807" s="28"/>
    </row>
    <row r="808" spans="1:10" s="57" customFormat="1" x14ac:dyDescent="0.25">
      <c r="A808" s="31" t="s">
        <v>27</v>
      </c>
      <c r="B808" s="30" t="s">
        <v>28</v>
      </c>
      <c r="C808" s="30"/>
      <c r="D808" s="30"/>
      <c r="E808" s="30"/>
      <c r="F808" s="30"/>
      <c r="G808" s="30"/>
      <c r="H808" s="30"/>
      <c r="I808" s="30"/>
      <c r="J808" s="30"/>
    </row>
    <row r="809" spans="1:10" s="57" customFormat="1" x14ac:dyDescent="0.25">
      <c r="A809" s="33" t="s">
        <v>29</v>
      </c>
      <c r="B809" s="32" t="s">
        <v>43</v>
      </c>
      <c r="C809" s="32"/>
      <c r="D809" s="32"/>
      <c r="E809" s="32"/>
      <c r="F809" s="32"/>
      <c r="G809" s="32"/>
      <c r="H809" s="32"/>
      <c r="I809" s="32"/>
      <c r="J809" s="32"/>
    </row>
    <row r="810" spans="1:10" s="57" customFormat="1" x14ac:dyDescent="0.25">
      <c r="A810" s="37" t="s">
        <v>31</v>
      </c>
      <c r="B810" s="37" t="s">
        <v>39</v>
      </c>
      <c r="C810" s="35"/>
      <c r="D810" s="35"/>
      <c r="E810" s="35"/>
      <c r="F810" s="35"/>
      <c r="G810" s="35"/>
      <c r="H810" s="35"/>
      <c r="I810" s="35"/>
      <c r="J810" s="36"/>
    </row>
    <row r="811" spans="1:10" s="57" customFormat="1" x14ac:dyDescent="0.25">
      <c r="A811" s="37" t="s">
        <v>40</v>
      </c>
      <c r="B811" s="34" t="s">
        <v>0</v>
      </c>
      <c r="C811" s="40" t="s">
        <v>1</v>
      </c>
      <c r="D811" s="40" t="s">
        <v>2</v>
      </c>
      <c r="E811" s="40" t="s">
        <v>3</v>
      </c>
      <c r="F811" s="40" t="s">
        <v>4</v>
      </c>
      <c r="G811" s="40" t="s">
        <v>5</v>
      </c>
      <c r="H811" s="40" t="s">
        <v>6</v>
      </c>
      <c r="I811" s="40" t="s">
        <v>7</v>
      </c>
      <c r="J811" s="47" t="s">
        <v>8</v>
      </c>
    </row>
    <row r="812" spans="1:10" s="57" customFormat="1" x14ac:dyDescent="0.25">
      <c r="A812" s="34" t="s">
        <v>9</v>
      </c>
      <c r="B812" s="41">
        <v>0</v>
      </c>
      <c r="C812" s="42">
        <v>0</v>
      </c>
      <c r="D812" s="42">
        <v>0</v>
      </c>
      <c r="E812" s="42">
        <v>30000000</v>
      </c>
      <c r="F812" s="42">
        <v>147100000</v>
      </c>
      <c r="G812" s="42">
        <v>1864000</v>
      </c>
      <c r="H812" s="42">
        <v>0</v>
      </c>
      <c r="I812" s="42">
        <v>0</v>
      </c>
      <c r="J812" s="48">
        <v>178964000</v>
      </c>
    </row>
    <row r="813" spans="1:10" s="57" customFormat="1" x14ac:dyDescent="0.25">
      <c r="A813" s="38" t="s">
        <v>10</v>
      </c>
      <c r="B813" s="43">
        <v>0</v>
      </c>
      <c r="C813" s="44">
        <v>800000</v>
      </c>
      <c r="D813" s="44">
        <v>31000000</v>
      </c>
      <c r="E813" s="44">
        <v>25900000</v>
      </c>
      <c r="F813" s="44">
        <v>311200000</v>
      </c>
      <c r="G813" s="44">
        <v>8300000</v>
      </c>
      <c r="H813" s="44">
        <v>0</v>
      </c>
      <c r="I813" s="44">
        <v>0</v>
      </c>
      <c r="J813" s="49">
        <v>377200000</v>
      </c>
    </row>
    <row r="814" spans="1:10" s="57" customFormat="1" x14ac:dyDescent="0.25">
      <c r="A814" s="38" t="s">
        <v>11</v>
      </c>
      <c r="B814" s="43">
        <v>4663000</v>
      </c>
      <c r="C814" s="44">
        <v>0</v>
      </c>
      <c r="D814" s="44">
        <v>34624000</v>
      </c>
      <c r="E814" s="44">
        <v>64111000</v>
      </c>
      <c r="F814" s="44">
        <v>13200000</v>
      </c>
      <c r="G814" s="44">
        <v>6200000</v>
      </c>
      <c r="H814" s="44">
        <v>0</v>
      </c>
      <c r="I814" s="44">
        <v>0</v>
      </c>
      <c r="J814" s="49">
        <v>122798000</v>
      </c>
    </row>
    <row r="815" spans="1:10" s="57" customFormat="1" x14ac:dyDescent="0.25">
      <c r="A815" s="39" t="s">
        <v>32</v>
      </c>
      <c r="B815" s="45">
        <v>10837000</v>
      </c>
      <c r="C815" s="46">
        <v>617000</v>
      </c>
      <c r="D815" s="46">
        <v>68380000</v>
      </c>
      <c r="E815" s="46">
        <v>5922000</v>
      </c>
      <c r="F815" s="46">
        <v>0</v>
      </c>
      <c r="G815" s="46">
        <v>0</v>
      </c>
      <c r="H815" s="46">
        <v>0</v>
      </c>
      <c r="I815" s="46">
        <v>0</v>
      </c>
      <c r="J815" s="50">
        <v>85756000</v>
      </c>
    </row>
    <row r="816" spans="1:10" s="57" customFormat="1" x14ac:dyDescent="0.25"/>
    <row r="817" spans="1:10" s="57" customFormat="1" x14ac:dyDescent="0.25">
      <c r="A817" s="25" t="s">
        <v>22</v>
      </c>
      <c r="B817" s="24" t="s">
        <v>107</v>
      </c>
      <c r="C817" s="24"/>
      <c r="D817" s="24"/>
      <c r="E817" s="24"/>
      <c r="F817" s="24"/>
      <c r="G817" s="24"/>
      <c r="H817" s="24"/>
      <c r="I817" s="24"/>
      <c r="J817" s="24"/>
    </row>
    <row r="818" spans="1:10" s="57" customFormat="1" x14ac:dyDescent="0.25">
      <c r="A818" s="27" t="s">
        <v>24</v>
      </c>
      <c r="B818" s="26" t="s">
        <v>25</v>
      </c>
      <c r="C818" s="26"/>
      <c r="D818" s="26"/>
      <c r="E818" s="26"/>
      <c r="F818" s="26"/>
      <c r="G818" s="26"/>
      <c r="H818" s="26"/>
      <c r="I818" s="26"/>
      <c r="J818" s="26"/>
    </row>
    <row r="819" spans="1:10" s="57" customFormat="1" x14ac:dyDescent="0.25">
      <c r="A819" s="29" t="s">
        <v>26</v>
      </c>
      <c r="B819" s="28" t="s">
        <v>42</v>
      </c>
      <c r="C819" s="28"/>
      <c r="D819" s="28"/>
      <c r="E819" s="28"/>
      <c r="F819" s="28"/>
      <c r="G819" s="28"/>
      <c r="H819" s="28"/>
      <c r="I819" s="28"/>
      <c r="J819" s="28"/>
    </row>
    <row r="820" spans="1:10" s="57" customFormat="1" x14ac:dyDescent="0.25">
      <c r="A820" s="31" t="s">
        <v>27</v>
      </c>
      <c r="B820" s="30" t="s">
        <v>28</v>
      </c>
      <c r="C820" s="30"/>
      <c r="D820" s="30"/>
      <c r="E820" s="30"/>
      <c r="F820" s="30"/>
      <c r="G820" s="30"/>
      <c r="H820" s="30"/>
      <c r="I820" s="30"/>
      <c r="J820" s="30"/>
    </row>
    <row r="821" spans="1:10" s="57" customFormat="1" x14ac:dyDescent="0.25">
      <c r="A821" s="33" t="s">
        <v>29</v>
      </c>
      <c r="B821" s="32" t="s">
        <v>43</v>
      </c>
      <c r="C821" s="32"/>
      <c r="D821" s="32"/>
      <c r="E821" s="32"/>
      <c r="F821" s="32"/>
      <c r="G821" s="32"/>
      <c r="H821" s="32"/>
      <c r="I821" s="32"/>
      <c r="J821" s="32"/>
    </row>
    <row r="822" spans="1:10" s="57" customFormat="1" x14ac:dyDescent="0.25">
      <c r="A822" s="37" t="s">
        <v>31</v>
      </c>
      <c r="B822" s="37" t="s">
        <v>39</v>
      </c>
      <c r="C822" s="35"/>
      <c r="D822" s="35"/>
      <c r="E822" s="35"/>
      <c r="F822" s="35"/>
      <c r="G822" s="35"/>
      <c r="H822" s="35"/>
      <c r="I822" s="35"/>
      <c r="J822" s="36"/>
    </row>
    <row r="823" spans="1:10" s="57" customFormat="1" x14ac:dyDescent="0.25">
      <c r="A823" s="37" t="s">
        <v>40</v>
      </c>
      <c r="B823" s="34" t="s">
        <v>0</v>
      </c>
      <c r="C823" s="40" t="s">
        <v>1</v>
      </c>
      <c r="D823" s="40" t="s">
        <v>2</v>
      </c>
      <c r="E823" s="40" t="s">
        <v>3</v>
      </c>
      <c r="F823" s="40" t="s">
        <v>4</v>
      </c>
      <c r="G823" s="40" t="s">
        <v>5</v>
      </c>
      <c r="H823" s="40" t="s">
        <v>6</v>
      </c>
      <c r="I823" s="40" t="s">
        <v>7</v>
      </c>
      <c r="J823" s="47" t="s">
        <v>8</v>
      </c>
    </row>
    <row r="824" spans="1:10" s="57" customFormat="1" x14ac:dyDescent="0.25">
      <c r="A824" s="34" t="s">
        <v>9</v>
      </c>
      <c r="B824" s="41">
        <v>216000000</v>
      </c>
      <c r="C824" s="42">
        <v>0</v>
      </c>
      <c r="D824" s="42">
        <v>0</v>
      </c>
      <c r="E824" s="42">
        <v>0</v>
      </c>
      <c r="F824" s="42">
        <v>0</v>
      </c>
      <c r="G824" s="42">
        <v>0</v>
      </c>
      <c r="H824" s="42">
        <v>0</v>
      </c>
      <c r="I824" s="42">
        <v>0</v>
      </c>
      <c r="J824" s="48">
        <v>216000000</v>
      </c>
    </row>
    <row r="825" spans="1:10" s="57" customFormat="1" x14ac:dyDescent="0.25">
      <c r="A825" s="38" t="s">
        <v>10</v>
      </c>
      <c r="B825" s="43">
        <v>524000000</v>
      </c>
      <c r="C825" s="44">
        <v>0</v>
      </c>
      <c r="D825" s="44">
        <v>200000000</v>
      </c>
      <c r="E825" s="44">
        <v>0</v>
      </c>
      <c r="F825" s="44">
        <v>0</v>
      </c>
      <c r="G825" s="44">
        <v>0</v>
      </c>
      <c r="H825" s="44">
        <v>0</v>
      </c>
      <c r="I825" s="44">
        <v>0</v>
      </c>
      <c r="J825" s="49">
        <v>724000000</v>
      </c>
    </row>
    <row r="826" spans="1:10" s="57" customFormat="1" x14ac:dyDescent="0.25">
      <c r="A826" s="38" t="s">
        <v>11</v>
      </c>
      <c r="B826" s="43">
        <v>161500000</v>
      </c>
      <c r="C826" s="44">
        <v>0</v>
      </c>
      <c r="D826" s="44">
        <v>0</v>
      </c>
      <c r="E826" s="44">
        <v>0</v>
      </c>
      <c r="F826" s="44">
        <v>0</v>
      </c>
      <c r="G826" s="44">
        <v>0</v>
      </c>
      <c r="H826" s="44">
        <v>0</v>
      </c>
      <c r="I826" s="44">
        <v>0</v>
      </c>
      <c r="J826" s="49">
        <v>161500000</v>
      </c>
    </row>
    <row r="827" spans="1:10" s="57" customFormat="1" x14ac:dyDescent="0.25">
      <c r="A827" s="39" t="s">
        <v>32</v>
      </c>
      <c r="B827" s="45">
        <v>4000000</v>
      </c>
      <c r="C827" s="46">
        <v>0</v>
      </c>
      <c r="D827" s="46">
        <v>0</v>
      </c>
      <c r="E827" s="46">
        <v>0</v>
      </c>
      <c r="F827" s="46">
        <v>0</v>
      </c>
      <c r="G827" s="46">
        <v>0</v>
      </c>
      <c r="H827" s="46">
        <v>0</v>
      </c>
      <c r="I827" s="46">
        <v>0</v>
      </c>
      <c r="J827" s="50">
        <v>4000000</v>
      </c>
    </row>
    <row r="828" spans="1:10" s="57" customFormat="1" x14ac:dyDescent="0.25"/>
    <row r="829" spans="1:10" s="57" customFormat="1" x14ac:dyDescent="0.25">
      <c r="A829" s="25" t="s">
        <v>22</v>
      </c>
      <c r="B829" s="24" t="s">
        <v>108</v>
      </c>
      <c r="C829" s="24"/>
      <c r="D829" s="24"/>
      <c r="E829" s="24"/>
      <c r="F829" s="24"/>
      <c r="G829" s="24"/>
      <c r="H829" s="24"/>
      <c r="I829" s="24"/>
      <c r="J829" s="24"/>
    </row>
    <row r="830" spans="1:10" s="57" customFormat="1" x14ac:dyDescent="0.25">
      <c r="A830" s="27" t="s">
        <v>24</v>
      </c>
      <c r="B830" s="26" t="s">
        <v>25</v>
      </c>
      <c r="C830" s="26"/>
      <c r="D830" s="26"/>
      <c r="E830" s="26"/>
      <c r="F830" s="26"/>
      <c r="G830" s="26"/>
      <c r="H830" s="26"/>
      <c r="I830" s="26"/>
      <c r="J830" s="26"/>
    </row>
    <row r="831" spans="1:10" s="57" customFormat="1" x14ac:dyDescent="0.25">
      <c r="A831" s="29" t="s">
        <v>26</v>
      </c>
      <c r="B831" s="28" t="s">
        <v>42</v>
      </c>
      <c r="C831" s="28"/>
      <c r="D831" s="28"/>
      <c r="E831" s="28"/>
      <c r="F831" s="28"/>
      <c r="G831" s="28"/>
      <c r="H831" s="28"/>
      <c r="I831" s="28"/>
      <c r="J831" s="28"/>
    </row>
    <row r="832" spans="1:10" s="57" customFormat="1" x14ac:dyDescent="0.25">
      <c r="A832" s="31" t="s">
        <v>27</v>
      </c>
      <c r="B832" s="30" t="s">
        <v>28</v>
      </c>
      <c r="C832" s="30"/>
      <c r="D832" s="30"/>
      <c r="E832" s="30"/>
      <c r="F832" s="30"/>
      <c r="G832" s="30"/>
      <c r="H832" s="30"/>
      <c r="I832" s="30"/>
      <c r="J832" s="30"/>
    </row>
    <row r="833" spans="1:10" s="57" customFormat="1" x14ac:dyDescent="0.25">
      <c r="A833" s="33" t="s">
        <v>29</v>
      </c>
      <c r="B833" s="32" t="s">
        <v>43</v>
      </c>
      <c r="C833" s="32"/>
      <c r="D833" s="32"/>
      <c r="E833" s="32"/>
      <c r="F833" s="32"/>
      <c r="G833" s="32"/>
      <c r="H833" s="32"/>
      <c r="I833" s="32"/>
      <c r="J833" s="32"/>
    </row>
    <row r="834" spans="1:10" s="57" customFormat="1" x14ac:dyDescent="0.25">
      <c r="A834" s="37" t="s">
        <v>31</v>
      </c>
      <c r="B834" s="37" t="s">
        <v>39</v>
      </c>
      <c r="C834" s="35"/>
      <c r="D834" s="35"/>
      <c r="E834" s="35"/>
      <c r="F834" s="35"/>
      <c r="G834" s="35"/>
      <c r="H834" s="35"/>
      <c r="I834" s="35"/>
      <c r="J834" s="36"/>
    </row>
    <row r="835" spans="1:10" s="57" customFormat="1" x14ac:dyDescent="0.25">
      <c r="A835" s="37" t="s">
        <v>40</v>
      </c>
      <c r="B835" s="34" t="s">
        <v>0</v>
      </c>
      <c r="C835" s="40" t="s">
        <v>1</v>
      </c>
      <c r="D835" s="40" t="s">
        <v>2</v>
      </c>
      <c r="E835" s="40" t="s">
        <v>3</v>
      </c>
      <c r="F835" s="40" t="s">
        <v>4</v>
      </c>
      <c r="G835" s="40" t="s">
        <v>5</v>
      </c>
      <c r="H835" s="40" t="s">
        <v>6</v>
      </c>
      <c r="I835" s="40" t="s">
        <v>7</v>
      </c>
      <c r="J835" s="47" t="s">
        <v>8</v>
      </c>
    </row>
    <row r="836" spans="1:10" s="57" customFormat="1" x14ac:dyDescent="0.25">
      <c r="A836" s="34" t="s">
        <v>9</v>
      </c>
      <c r="B836" s="41">
        <v>4924000</v>
      </c>
      <c r="C836" s="42">
        <v>2472000</v>
      </c>
      <c r="D836" s="42">
        <v>0</v>
      </c>
      <c r="E836" s="42">
        <v>1082000</v>
      </c>
      <c r="F836" s="42">
        <v>2099000</v>
      </c>
      <c r="G836" s="42">
        <v>899000</v>
      </c>
      <c r="H836" s="42">
        <v>0</v>
      </c>
      <c r="I836" s="42">
        <v>5600000</v>
      </c>
      <c r="J836" s="48">
        <v>17076000</v>
      </c>
    </row>
    <row r="837" spans="1:10" s="57" customFormat="1" x14ac:dyDescent="0.25">
      <c r="A837" s="38" t="s">
        <v>10</v>
      </c>
      <c r="B837" s="43">
        <v>7481000</v>
      </c>
      <c r="C837" s="44">
        <v>1899000</v>
      </c>
      <c r="D837" s="44">
        <v>3563000</v>
      </c>
      <c r="E837" s="44">
        <v>922000</v>
      </c>
      <c r="F837" s="44">
        <v>3176000</v>
      </c>
      <c r="G837" s="44">
        <v>2278000</v>
      </c>
      <c r="H837" s="44">
        <v>0</v>
      </c>
      <c r="I837" s="44">
        <v>2475000</v>
      </c>
      <c r="J837" s="49">
        <v>21794000</v>
      </c>
    </row>
    <row r="838" spans="1:10" s="57" customFormat="1" x14ac:dyDescent="0.25">
      <c r="A838" s="38" t="s">
        <v>11</v>
      </c>
      <c r="B838" s="43">
        <v>3983000</v>
      </c>
      <c r="C838" s="44">
        <v>1102000</v>
      </c>
      <c r="D838" s="44">
        <v>1521000</v>
      </c>
      <c r="E838" s="44">
        <v>441000</v>
      </c>
      <c r="F838" s="44">
        <v>1396000</v>
      </c>
      <c r="G838" s="44">
        <v>1758000</v>
      </c>
      <c r="H838" s="44">
        <v>0</v>
      </c>
      <c r="I838" s="44">
        <v>1325000</v>
      </c>
      <c r="J838" s="49">
        <v>11526000</v>
      </c>
    </row>
    <row r="839" spans="1:10" s="57" customFormat="1" x14ac:dyDescent="0.25">
      <c r="A839" s="39" t="s">
        <v>32</v>
      </c>
      <c r="B839" s="45">
        <v>0</v>
      </c>
      <c r="C839" s="46">
        <v>0</v>
      </c>
      <c r="D839" s="46">
        <v>0</v>
      </c>
      <c r="E839" s="46">
        <v>0</v>
      </c>
      <c r="F839" s="46">
        <v>0</v>
      </c>
      <c r="G839" s="46">
        <v>0</v>
      </c>
      <c r="H839" s="46">
        <v>0</v>
      </c>
      <c r="I839" s="46">
        <v>0</v>
      </c>
      <c r="J839" s="50">
        <v>0</v>
      </c>
    </row>
    <row r="840" spans="1:10" s="57" customFormat="1" x14ac:dyDescent="0.25"/>
    <row r="841" spans="1:10" s="57" customFormat="1" x14ac:dyDescent="0.25">
      <c r="A841" s="25" t="s">
        <v>22</v>
      </c>
      <c r="B841" s="24" t="s">
        <v>109</v>
      </c>
      <c r="C841" s="24"/>
      <c r="D841" s="24"/>
      <c r="E841" s="24"/>
      <c r="F841" s="24"/>
      <c r="G841" s="24"/>
      <c r="H841" s="24"/>
      <c r="I841" s="24"/>
      <c r="J841" s="24"/>
    </row>
    <row r="842" spans="1:10" s="57" customFormat="1" x14ac:dyDescent="0.25">
      <c r="A842" s="27" t="s">
        <v>24</v>
      </c>
      <c r="B842" s="26" t="s">
        <v>25</v>
      </c>
      <c r="C842" s="26"/>
      <c r="D842" s="26"/>
      <c r="E842" s="26"/>
      <c r="F842" s="26"/>
      <c r="G842" s="26"/>
      <c r="H842" s="26"/>
      <c r="I842" s="26"/>
      <c r="J842" s="26"/>
    </row>
    <row r="843" spans="1:10" s="57" customFormat="1" x14ac:dyDescent="0.25">
      <c r="A843" s="29" t="s">
        <v>26</v>
      </c>
      <c r="B843" s="28" t="s">
        <v>42</v>
      </c>
      <c r="C843" s="28"/>
      <c r="D843" s="28"/>
      <c r="E843" s="28"/>
      <c r="F843" s="28"/>
      <c r="G843" s="28"/>
      <c r="H843" s="28"/>
      <c r="I843" s="28"/>
      <c r="J843" s="28"/>
    </row>
    <row r="844" spans="1:10" s="57" customFormat="1" x14ac:dyDescent="0.25">
      <c r="A844" s="31" t="s">
        <v>27</v>
      </c>
      <c r="B844" s="30" t="s">
        <v>28</v>
      </c>
      <c r="C844" s="30"/>
      <c r="D844" s="30"/>
      <c r="E844" s="30"/>
      <c r="F844" s="30"/>
      <c r="G844" s="30"/>
      <c r="H844" s="30"/>
      <c r="I844" s="30"/>
      <c r="J844" s="30"/>
    </row>
    <row r="845" spans="1:10" s="57" customFormat="1" x14ac:dyDescent="0.25">
      <c r="A845" s="33" t="s">
        <v>29</v>
      </c>
      <c r="B845" s="32" t="s">
        <v>43</v>
      </c>
      <c r="C845" s="32"/>
      <c r="D845" s="32"/>
      <c r="E845" s="32"/>
      <c r="F845" s="32"/>
      <c r="G845" s="32"/>
      <c r="H845" s="32"/>
      <c r="I845" s="32"/>
      <c r="J845" s="32"/>
    </row>
    <row r="846" spans="1:10" s="57" customFormat="1" x14ac:dyDescent="0.25">
      <c r="A846" s="37" t="s">
        <v>31</v>
      </c>
      <c r="B846" s="37" t="s">
        <v>39</v>
      </c>
      <c r="C846" s="35"/>
      <c r="D846" s="35"/>
      <c r="E846" s="35"/>
      <c r="F846" s="35"/>
      <c r="G846" s="35"/>
      <c r="H846" s="35"/>
      <c r="I846" s="35"/>
      <c r="J846" s="36"/>
    </row>
    <row r="847" spans="1:10" s="57" customFormat="1" x14ac:dyDescent="0.25">
      <c r="A847" s="37" t="s">
        <v>40</v>
      </c>
      <c r="B847" s="34" t="s">
        <v>0</v>
      </c>
      <c r="C847" s="40" t="s">
        <v>1</v>
      </c>
      <c r="D847" s="40" t="s">
        <v>2</v>
      </c>
      <c r="E847" s="40" t="s">
        <v>3</v>
      </c>
      <c r="F847" s="40" t="s">
        <v>4</v>
      </c>
      <c r="G847" s="40" t="s">
        <v>5</v>
      </c>
      <c r="H847" s="40" t="s">
        <v>6</v>
      </c>
      <c r="I847" s="40" t="s">
        <v>7</v>
      </c>
      <c r="J847" s="47" t="s">
        <v>8</v>
      </c>
    </row>
    <row r="848" spans="1:10" s="57" customFormat="1" x14ac:dyDescent="0.25">
      <c r="A848" s="34" t="s">
        <v>9</v>
      </c>
      <c r="B848" s="41">
        <v>0</v>
      </c>
      <c r="C848" s="42">
        <v>0</v>
      </c>
      <c r="D848" s="42">
        <v>0</v>
      </c>
      <c r="E848" s="42">
        <v>3500000</v>
      </c>
      <c r="F848" s="42">
        <v>0</v>
      </c>
      <c r="G848" s="42">
        <v>2500000</v>
      </c>
      <c r="H848" s="42">
        <v>0</v>
      </c>
      <c r="I848" s="42">
        <v>0</v>
      </c>
      <c r="J848" s="48">
        <v>6000000</v>
      </c>
    </row>
    <row r="849" spans="1:10" s="57" customFormat="1" x14ac:dyDescent="0.25">
      <c r="A849" s="38" t="s">
        <v>10</v>
      </c>
      <c r="B849" s="43">
        <v>0</v>
      </c>
      <c r="C849" s="44">
        <v>0</v>
      </c>
      <c r="D849" s="44">
        <v>3000000</v>
      </c>
      <c r="E849" s="44">
        <v>6500000</v>
      </c>
      <c r="F849" s="44">
        <v>0</v>
      </c>
      <c r="G849" s="44">
        <v>8000000</v>
      </c>
      <c r="H849" s="44">
        <v>0</v>
      </c>
      <c r="I849" s="44">
        <v>0</v>
      </c>
      <c r="J849" s="49">
        <v>17500000</v>
      </c>
    </row>
    <row r="850" spans="1:10" s="57" customFormat="1" x14ac:dyDescent="0.25">
      <c r="A850" s="38" t="s">
        <v>11</v>
      </c>
      <c r="B850" s="43">
        <v>0</v>
      </c>
      <c r="C850" s="44">
        <v>0</v>
      </c>
      <c r="D850" s="44">
        <v>0</v>
      </c>
      <c r="E850" s="44">
        <v>0</v>
      </c>
      <c r="F850" s="44">
        <v>0</v>
      </c>
      <c r="G850" s="44">
        <v>2000000</v>
      </c>
      <c r="H850" s="44">
        <v>0</v>
      </c>
      <c r="I850" s="44">
        <v>0</v>
      </c>
      <c r="J850" s="49">
        <v>2000000</v>
      </c>
    </row>
    <row r="851" spans="1:10" s="57" customFormat="1" x14ac:dyDescent="0.25">
      <c r="A851" s="39" t="s">
        <v>32</v>
      </c>
      <c r="B851" s="45">
        <v>0</v>
      </c>
      <c r="C851" s="46">
        <v>0</v>
      </c>
      <c r="D851" s="46">
        <v>0</v>
      </c>
      <c r="E851" s="46">
        <v>0</v>
      </c>
      <c r="F851" s="46">
        <v>0</v>
      </c>
      <c r="G851" s="46">
        <v>0</v>
      </c>
      <c r="H851" s="46">
        <v>0</v>
      </c>
      <c r="I851" s="46">
        <v>0</v>
      </c>
      <c r="J851" s="50">
        <v>0</v>
      </c>
    </row>
    <row r="852" spans="1:10" s="57" customFormat="1" x14ac:dyDescent="0.25"/>
    <row r="853" spans="1:10" s="57" customFormat="1" x14ac:dyDescent="0.25">
      <c r="A853" s="25" t="s">
        <v>22</v>
      </c>
      <c r="B853" s="24" t="s">
        <v>110</v>
      </c>
      <c r="C853" s="24"/>
      <c r="D853" s="24"/>
      <c r="E853" s="24"/>
      <c r="F853" s="24"/>
      <c r="G853" s="24"/>
      <c r="H853" s="24"/>
      <c r="I853" s="24"/>
      <c r="J853" s="24"/>
    </row>
    <row r="854" spans="1:10" s="57" customFormat="1" x14ac:dyDescent="0.25">
      <c r="A854" s="27" t="s">
        <v>24</v>
      </c>
      <c r="B854" s="26" t="s">
        <v>25</v>
      </c>
      <c r="C854" s="26"/>
      <c r="D854" s="26"/>
      <c r="E854" s="26"/>
      <c r="F854" s="26"/>
      <c r="G854" s="26"/>
      <c r="H854" s="26"/>
      <c r="I854" s="26"/>
      <c r="J854" s="26"/>
    </row>
    <row r="855" spans="1:10" s="57" customFormat="1" x14ac:dyDescent="0.25">
      <c r="A855" s="29" t="s">
        <v>26</v>
      </c>
      <c r="B855" s="28" t="s">
        <v>42</v>
      </c>
      <c r="C855" s="28"/>
      <c r="D855" s="28"/>
      <c r="E855" s="28"/>
      <c r="F855" s="28"/>
      <c r="G855" s="28"/>
      <c r="H855" s="28"/>
      <c r="I855" s="28"/>
      <c r="J855" s="28"/>
    </row>
    <row r="856" spans="1:10" s="57" customFormat="1" x14ac:dyDescent="0.25">
      <c r="A856" s="31" t="s">
        <v>27</v>
      </c>
      <c r="B856" s="30" t="s">
        <v>28</v>
      </c>
      <c r="C856" s="30"/>
      <c r="D856" s="30"/>
      <c r="E856" s="30"/>
      <c r="F856" s="30"/>
      <c r="G856" s="30"/>
      <c r="H856" s="30"/>
      <c r="I856" s="30"/>
      <c r="J856" s="30"/>
    </row>
    <row r="857" spans="1:10" s="57" customFormat="1" x14ac:dyDescent="0.25">
      <c r="A857" s="33" t="s">
        <v>29</v>
      </c>
      <c r="B857" s="32" t="s">
        <v>43</v>
      </c>
      <c r="C857" s="32"/>
      <c r="D857" s="32"/>
      <c r="E857" s="32"/>
      <c r="F857" s="32"/>
      <c r="G857" s="32"/>
      <c r="H857" s="32"/>
      <c r="I857" s="32"/>
      <c r="J857" s="32"/>
    </row>
    <row r="858" spans="1:10" s="57" customFormat="1" x14ac:dyDescent="0.25">
      <c r="A858" s="37" t="s">
        <v>31</v>
      </c>
      <c r="B858" s="37" t="s">
        <v>39</v>
      </c>
      <c r="C858" s="35"/>
      <c r="D858" s="35"/>
      <c r="E858" s="35"/>
      <c r="F858" s="35"/>
      <c r="G858" s="35"/>
      <c r="H858" s="35"/>
      <c r="I858" s="35"/>
      <c r="J858" s="36"/>
    </row>
    <row r="859" spans="1:10" s="57" customFormat="1" x14ac:dyDescent="0.25">
      <c r="A859" s="37" t="s">
        <v>40</v>
      </c>
      <c r="B859" s="34" t="s">
        <v>0</v>
      </c>
      <c r="C859" s="40" t="s">
        <v>1</v>
      </c>
      <c r="D859" s="40" t="s">
        <v>2</v>
      </c>
      <c r="E859" s="40" t="s">
        <v>3</v>
      </c>
      <c r="F859" s="40" t="s">
        <v>4</v>
      </c>
      <c r="G859" s="40" t="s">
        <v>5</v>
      </c>
      <c r="H859" s="40" t="s">
        <v>6</v>
      </c>
      <c r="I859" s="40" t="s">
        <v>7</v>
      </c>
      <c r="J859" s="47" t="s">
        <v>8</v>
      </c>
    </row>
    <row r="860" spans="1:10" s="57" customFormat="1" x14ac:dyDescent="0.25">
      <c r="A860" s="34" t="s">
        <v>9</v>
      </c>
      <c r="B860" s="41">
        <v>1400000</v>
      </c>
      <c r="C860" s="42">
        <v>0</v>
      </c>
      <c r="D860" s="42">
        <v>10000000</v>
      </c>
      <c r="E860" s="42">
        <v>0</v>
      </c>
      <c r="F860" s="42">
        <v>0</v>
      </c>
      <c r="G860" s="42">
        <v>0</v>
      </c>
      <c r="H860" s="42">
        <v>0</v>
      </c>
      <c r="I860" s="42">
        <v>0</v>
      </c>
      <c r="J860" s="48">
        <v>11400000</v>
      </c>
    </row>
    <row r="861" spans="1:10" s="57" customFormat="1" x14ac:dyDescent="0.25">
      <c r="A861" s="38" t="s">
        <v>10</v>
      </c>
      <c r="B861" s="43">
        <v>0</v>
      </c>
      <c r="C861" s="44">
        <v>0</v>
      </c>
      <c r="D861" s="44">
        <v>52000000</v>
      </c>
      <c r="E861" s="44">
        <v>0</v>
      </c>
      <c r="F861" s="44">
        <v>0</v>
      </c>
      <c r="G861" s="44">
        <v>0</v>
      </c>
      <c r="H861" s="44">
        <v>0</v>
      </c>
      <c r="I861" s="44">
        <v>0</v>
      </c>
      <c r="J861" s="49">
        <v>52000000</v>
      </c>
    </row>
    <row r="862" spans="1:10" s="57" customFormat="1" x14ac:dyDescent="0.25">
      <c r="A862" s="38" t="s">
        <v>11</v>
      </c>
      <c r="B862" s="43">
        <v>0</v>
      </c>
      <c r="C862" s="44">
        <v>0</v>
      </c>
      <c r="D862" s="44">
        <v>37000000</v>
      </c>
      <c r="E862" s="44">
        <v>14220000</v>
      </c>
      <c r="F862" s="44">
        <v>0</v>
      </c>
      <c r="G862" s="44">
        <v>275000</v>
      </c>
      <c r="H862" s="44">
        <v>0</v>
      </c>
      <c r="I862" s="44">
        <v>600000</v>
      </c>
      <c r="J862" s="49">
        <v>52095000</v>
      </c>
    </row>
    <row r="863" spans="1:10" s="57" customFormat="1" x14ac:dyDescent="0.25">
      <c r="A863" s="39" t="s">
        <v>32</v>
      </c>
      <c r="B863" s="45">
        <v>0</v>
      </c>
      <c r="C863" s="46">
        <v>0</v>
      </c>
      <c r="D863" s="46">
        <v>0</v>
      </c>
      <c r="E863" s="46">
        <v>0</v>
      </c>
      <c r="F863" s="46">
        <v>0</v>
      </c>
      <c r="G863" s="46">
        <v>0</v>
      </c>
      <c r="H863" s="46">
        <v>0</v>
      </c>
      <c r="I863" s="46">
        <v>0</v>
      </c>
      <c r="J863" s="50">
        <v>0</v>
      </c>
    </row>
    <row r="864" spans="1:10" s="57" customFormat="1" x14ac:dyDescent="0.25"/>
    <row r="865" spans="1:10" s="57" customFormat="1" x14ac:dyDescent="0.25">
      <c r="A865" s="25" t="s">
        <v>22</v>
      </c>
      <c r="B865" s="24" t="s">
        <v>111</v>
      </c>
      <c r="C865" s="24"/>
      <c r="D865" s="24"/>
      <c r="E865" s="24"/>
      <c r="F865" s="24"/>
      <c r="G865" s="24"/>
      <c r="H865" s="24"/>
      <c r="I865" s="24"/>
      <c r="J865" s="24"/>
    </row>
    <row r="866" spans="1:10" s="57" customFormat="1" x14ac:dyDescent="0.25">
      <c r="A866" s="27" t="s">
        <v>24</v>
      </c>
      <c r="B866" s="26" t="s">
        <v>25</v>
      </c>
      <c r="C866" s="26"/>
      <c r="D866" s="26"/>
      <c r="E866" s="26"/>
      <c r="F866" s="26"/>
      <c r="G866" s="26"/>
      <c r="H866" s="26"/>
      <c r="I866" s="26"/>
      <c r="J866" s="26"/>
    </row>
    <row r="867" spans="1:10" s="57" customFormat="1" x14ac:dyDescent="0.25">
      <c r="A867" s="29" t="s">
        <v>26</v>
      </c>
      <c r="B867" s="28" t="s">
        <v>42</v>
      </c>
      <c r="C867" s="28"/>
      <c r="D867" s="28"/>
      <c r="E867" s="28"/>
      <c r="F867" s="28"/>
      <c r="G867" s="28"/>
      <c r="H867" s="28"/>
      <c r="I867" s="28"/>
      <c r="J867" s="28"/>
    </row>
    <row r="868" spans="1:10" s="57" customFormat="1" x14ac:dyDescent="0.25">
      <c r="A868" s="31" t="s">
        <v>27</v>
      </c>
      <c r="B868" s="30" t="s">
        <v>28</v>
      </c>
      <c r="C868" s="30"/>
      <c r="D868" s="30"/>
      <c r="E868" s="30"/>
      <c r="F868" s="30"/>
      <c r="G868" s="30"/>
      <c r="H868" s="30"/>
      <c r="I868" s="30"/>
      <c r="J868" s="30"/>
    </row>
    <row r="869" spans="1:10" s="57" customFormat="1" x14ac:dyDescent="0.25">
      <c r="A869" s="33" t="s">
        <v>29</v>
      </c>
      <c r="B869" s="32" t="s">
        <v>43</v>
      </c>
      <c r="C869" s="32"/>
      <c r="D869" s="32"/>
      <c r="E869" s="32"/>
      <c r="F869" s="32"/>
      <c r="G869" s="32"/>
      <c r="H869" s="32"/>
      <c r="I869" s="32"/>
      <c r="J869" s="32"/>
    </row>
    <row r="870" spans="1:10" s="57" customFormat="1" x14ac:dyDescent="0.25">
      <c r="A870" s="37" t="s">
        <v>31</v>
      </c>
      <c r="B870" s="37" t="s">
        <v>39</v>
      </c>
      <c r="C870" s="35"/>
      <c r="D870" s="35"/>
      <c r="E870" s="35"/>
      <c r="F870" s="35"/>
      <c r="G870" s="35"/>
      <c r="H870" s="35"/>
      <c r="I870" s="35"/>
      <c r="J870" s="36"/>
    </row>
    <row r="871" spans="1:10" s="57" customFormat="1" x14ac:dyDescent="0.25">
      <c r="A871" s="37" t="s">
        <v>40</v>
      </c>
      <c r="B871" s="34" t="s">
        <v>0</v>
      </c>
      <c r="C871" s="40" t="s">
        <v>1</v>
      </c>
      <c r="D871" s="40" t="s">
        <v>2</v>
      </c>
      <c r="E871" s="40" t="s">
        <v>3</v>
      </c>
      <c r="F871" s="40" t="s">
        <v>4</v>
      </c>
      <c r="G871" s="40" t="s">
        <v>5</v>
      </c>
      <c r="H871" s="40" t="s">
        <v>6</v>
      </c>
      <c r="I871" s="40" t="s">
        <v>7</v>
      </c>
      <c r="J871" s="47" t="s">
        <v>8</v>
      </c>
    </row>
    <row r="872" spans="1:10" s="57" customFormat="1" x14ac:dyDescent="0.25">
      <c r="A872" s="34" t="s">
        <v>9</v>
      </c>
      <c r="B872" s="41">
        <v>813000</v>
      </c>
      <c r="C872" s="42">
        <v>1505000</v>
      </c>
      <c r="D872" s="42">
        <v>1876000</v>
      </c>
      <c r="E872" s="42">
        <v>1352000</v>
      </c>
      <c r="F872" s="42">
        <v>1735000</v>
      </c>
      <c r="G872" s="42">
        <v>356000</v>
      </c>
      <c r="H872" s="42">
        <v>142000</v>
      </c>
      <c r="I872" s="42">
        <v>338000</v>
      </c>
      <c r="J872" s="48">
        <v>8117000</v>
      </c>
    </row>
    <row r="873" spans="1:10" s="57" customFormat="1" x14ac:dyDescent="0.25">
      <c r="A873" s="38" t="s">
        <v>10</v>
      </c>
      <c r="B873" s="43">
        <v>2438000</v>
      </c>
      <c r="C873" s="44">
        <v>863000</v>
      </c>
      <c r="D873" s="44">
        <v>900000</v>
      </c>
      <c r="E873" s="44">
        <v>764000</v>
      </c>
      <c r="F873" s="44">
        <v>1689000</v>
      </c>
      <c r="G873" s="44">
        <v>1003000</v>
      </c>
      <c r="H873" s="44">
        <v>295000</v>
      </c>
      <c r="I873" s="44">
        <v>1063000</v>
      </c>
      <c r="J873" s="49">
        <v>9015000</v>
      </c>
    </row>
    <row r="874" spans="1:10" s="57" customFormat="1" x14ac:dyDescent="0.25">
      <c r="A874" s="38" t="s">
        <v>11</v>
      </c>
      <c r="B874" s="43">
        <v>0</v>
      </c>
      <c r="C874" s="44">
        <v>0</v>
      </c>
      <c r="D874" s="44">
        <v>208000</v>
      </c>
      <c r="E874" s="44">
        <v>1225000</v>
      </c>
      <c r="F874" s="44">
        <v>137000</v>
      </c>
      <c r="G874" s="44">
        <v>157000</v>
      </c>
      <c r="H874" s="44">
        <v>0</v>
      </c>
      <c r="I874" s="44">
        <v>150000</v>
      </c>
      <c r="J874" s="49">
        <v>1877000</v>
      </c>
    </row>
    <row r="875" spans="1:10" s="57" customFormat="1" x14ac:dyDescent="0.25">
      <c r="A875" s="39" t="s">
        <v>32</v>
      </c>
      <c r="B875" s="45">
        <v>0</v>
      </c>
      <c r="C875" s="46">
        <v>0</v>
      </c>
      <c r="D875" s="46">
        <v>0</v>
      </c>
      <c r="E875" s="46">
        <v>0</v>
      </c>
      <c r="F875" s="46">
        <v>0</v>
      </c>
      <c r="G875" s="46">
        <v>0</v>
      </c>
      <c r="H875" s="46">
        <v>0</v>
      </c>
      <c r="I875" s="46">
        <v>0</v>
      </c>
      <c r="J875" s="50">
        <v>0</v>
      </c>
    </row>
    <row r="876" spans="1:10" s="57" customFormat="1" x14ac:dyDescent="0.25"/>
    <row r="877" spans="1:10" s="57" customFormat="1" x14ac:dyDescent="0.25">
      <c r="A877" s="25" t="s">
        <v>22</v>
      </c>
      <c r="B877" s="24" t="s">
        <v>112</v>
      </c>
      <c r="C877" s="24"/>
      <c r="D877" s="24"/>
      <c r="E877" s="24"/>
      <c r="F877" s="24"/>
      <c r="G877" s="24"/>
      <c r="H877" s="24"/>
      <c r="I877" s="24"/>
      <c r="J877" s="24"/>
    </row>
    <row r="878" spans="1:10" s="57" customFormat="1" x14ac:dyDescent="0.25">
      <c r="A878" s="27" t="s">
        <v>24</v>
      </c>
      <c r="B878" s="26" t="s">
        <v>25</v>
      </c>
      <c r="C878" s="26"/>
      <c r="D878" s="26"/>
      <c r="E878" s="26"/>
      <c r="F878" s="26"/>
      <c r="G878" s="26"/>
      <c r="H878" s="26"/>
      <c r="I878" s="26"/>
      <c r="J878" s="26"/>
    </row>
    <row r="879" spans="1:10" s="57" customFormat="1" x14ac:dyDescent="0.25">
      <c r="A879" s="29" t="s">
        <v>26</v>
      </c>
      <c r="B879" s="28" t="s">
        <v>42</v>
      </c>
      <c r="C879" s="28"/>
      <c r="D879" s="28"/>
      <c r="E879" s="28"/>
      <c r="F879" s="28"/>
      <c r="G879" s="28"/>
      <c r="H879" s="28"/>
      <c r="I879" s="28"/>
      <c r="J879" s="28"/>
    </row>
    <row r="880" spans="1:10" s="57" customFormat="1" x14ac:dyDescent="0.25">
      <c r="A880" s="31" t="s">
        <v>27</v>
      </c>
      <c r="B880" s="30" t="s">
        <v>28</v>
      </c>
      <c r="C880" s="30"/>
      <c r="D880" s="30"/>
      <c r="E880" s="30"/>
      <c r="F880" s="30"/>
      <c r="G880" s="30"/>
      <c r="H880" s="30"/>
      <c r="I880" s="30"/>
      <c r="J880" s="30"/>
    </row>
    <row r="881" spans="1:10" s="57" customFormat="1" x14ac:dyDescent="0.25">
      <c r="A881" s="33" t="s">
        <v>29</v>
      </c>
      <c r="B881" s="32" t="s">
        <v>43</v>
      </c>
      <c r="C881" s="32"/>
      <c r="D881" s="32"/>
      <c r="E881" s="32"/>
      <c r="F881" s="32"/>
      <c r="G881" s="32"/>
      <c r="H881" s="32"/>
      <c r="I881" s="32"/>
      <c r="J881" s="32"/>
    </row>
    <row r="882" spans="1:10" s="57" customFormat="1" x14ac:dyDescent="0.25">
      <c r="A882" s="37" t="s">
        <v>31</v>
      </c>
      <c r="B882" s="37" t="s">
        <v>39</v>
      </c>
      <c r="C882" s="35"/>
      <c r="D882" s="35"/>
      <c r="E882" s="35"/>
      <c r="F882" s="35"/>
      <c r="G882" s="35"/>
      <c r="H882" s="35"/>
      <c r="I882" s="35"/>
      <c r="J882" s="36"/>
    </row>
    <row r="883" spans="1:10" s="57" customFormat="1" x14ac:dyDescent="0.25">
      <c r="A883" s="37" t="s">
        <v>40</v>
      </c>
      <c r="B883" s="34" t="s">
        <v>0</v>
      </c>
      <c r="C883" s="40" t="s">
        <v>1</v>
      </c>
      <c r="D883" s="40" t="s">
        <v>2</v>
      </c>
      <c r="E883" s="40" t="s">
        <v>3</v>
      </c>
      <c r="F883" s="40" t="s">
        <v>4</v>
      </c>
      <c r="G883" s="40" t="s">
        <v>5</v>
      </c>
      <c r="H883" s="40" t="s">
        <v>6</v>
      </c>
      <c r="I883" s="40" t="s">
        <v>7</v>
      </c>
      <c r="J883" s="47" t="s">
        <v>8</v>
      </c>
    </row>
    <row r="884" spans="1:10" s="57" customFormat="1" x14ac:dyDescent="0.25">
      <c r="A884" s="34" t="s">
        <v>9</v>
      </c>
      <c r="B884" s="41">
        <v>0</v>
      </c>
      <c r="C884" s="42">
        <v>0</v>
      </c>
      <c r="D884" s="42">
        <v>0</v>
      </c>
      <c r="E884" s="42">
        <v>0</v>
      </c>
      <c r="F884" s="42">
        <v>0</v>
      </c>
      <c r="G884" s="42">
        <v>0</v>
      </c>
      <c r="H884" s="42">
        <v>0</v>
      </c>
      <c r="I884" s="42">
        <v>0</v>
      </c>
      <c r="J884" s="48">
        <v>0</v>
      </c>
    </row>
    <row r="885" spans="1:10" s="57" customFormat="1" x14ac:dyDescent="0.25">
      <c r="A885" s="38" t="s">
        <v>10</v>
      </c>
      <c r="B885" s="43">
        <v>0</v>
      </c>
      <c r="C885" s="44">
        <v>0</v>
      </c>
      <c r="D885" s="44">
        <v>0</v>
      </c>
      <c r="E885" s="44">
        <v>0</v>
      </c>
      <c r="F885" s="44">
        <v>30000000</v>
      </c>
      <c r="G885" s="44">
        <v>0</v>
      </c>
      <c r="H885" s="44">
        <v>0</v>
      </c>
      <c r="I885" s="44">
        <v>0</v>
      </c>
      <c r="J885" s="49">
        <v>30000000</v>
      </c>
    </row>
    <row r="886" spans="1:10" s="57" customFormat="1" x14ac:dyDescent="0.25">
      <c r="A886" s="38" t="s">
        <v>11</v>
      </c>
      <c r="B886" s="43">
        <v>0</v>
      </c>
      <c r="C886" s="44">
        <v>0</v>
      </c>
      <c r="D886" s="44">
        <v>0</v>
      </c>
      <c r="E886" s="44">
        <v>0</v>
      </c>
      <c r="F886" s="44">
        <v>0</v>
      </c>
      <c r="G886" s="44">
        <v>0</v>
      </c>
      <c r="H886" s="44">
        <v>0</v>
      </c>
      <c r="I886" s="44">
        <v>0</v>
      </c>
      <c r="J886" s="49">
        <v>0</v>
      </c>
    </row>
    <row r="887" spans="1:10" s="57" customFormat="1" x14ac:dyDescent="0.25">
      <c r="A887" s="39" t="s">
        <v>32</v>
      </c>
      <c r="B887" s="45">
        <v>0</v>
      </c>
      <c r="C887" s="46">
        <v>0</v>
      </c>
      <c r="D887" s="46">
        <v>0</v>
      </c>
      <c r="E887" s="46">
        <v>0</v>
      </c>
      <c r="F887" s="46">
        <v>0</v>
      </c>
      <c r="G887" s="46">
        <v>0</v>
      </c>
      <c r="H887" s="46">
        <v>0</v>
      </c>
      <c r="I887" s="46">
        <v>0</v>
      </c>
      <c r="J887" s="50">
        <v>0</v>
      </c>
    </row>
    <row r="888" spans="1:10" s="57" customFormat="1" x14ac:dyDescent="0.25"/>
    <row r="889" spans="1:10" s="57" customFormat="1" x14ac:dyDescent="0.25">
      <c r="A889" s="25" t="s">
        <v>22</v>
      </c>
      <c r="B889" s="24" t="s">
        <v>113</v>
      </c>
      <c r="C889" s="24"/>
      <c r="D889" s="24"/>
      <c r="E889" s="24"/>
      <c r="F889" s="24"/>
      <c r="G889" s="24"/>
      <c r="H889" s="24"/>
      <c r="I889" s="24"/>
      <c r="J889" s="24"/>
    </row>
    <row r="890" spans="1:10" s="57" customFormat="1" x14ac:dyDescent="0.25">
      <c r="A890" s="27" t="s">
        <v>24</v>
      </c>
      <c r="B890" s="26" t="s">
        <v>25</v>
      </c>
      <c r="C890" s="26"/>
      <c r="D890" s="26"/>
      <c r="E890" s="26"/>
      <c r="F890" s="26"/>
      <c r="G890" s="26"/>
      <c r="H890" s="26"/>
      <c r="I890" s="26"/>
      <c r="J890" s="26"/>
    </row>
    <row r="891" spans="1:10" s="57" customFormat="1" x14ac:dyDescent="0.25">
      <c r="A891" s="29" t="s">
        <v>26</v>
      </c>
      <c r="B891" s="28" t="s">
        <v>42</v>
      </c>
      <c r="C891" s="28"/>
      <c r="D891" s="28"/>
      <c r="E891" s="28"/>
      <c r="F891" s="28"/>
      <c r="G891" s="28"/>
      <c r="H891" s="28"/>
      <c r="I891" s="28"/>
      <c r="J891" s="28"/>
    </row>
    <row r="892" spans="1:10" s="57" customFormat="1" x14ac:dyDescent="0.25">
      <c r="A892" s="31" t="s">
        <v>27</v>
      </c>
      <c r="B892" s="30" t="s">
        <v>28</v>
      </c>
      <c r="C892" s="30"/>
      <c r="D892" s="30"/>
      <c r="E892" s="30"/>
      <c r="F892" s="30"/>
      <c r="G892" s="30"/>
      <c r="H892" s="30"/>
      <c r="I892" s="30"/>
      <c r="J892" s="30"/>
    </row>
    <row r="893" spans="1:10" s="57" customFormat="1" x14ac:dyDescent="0.25">
      <c r="A893" s="33" t="s">
        <v>29</v>
      </c>
      <c r="B893" s="32" t="s">
        <v>43</v>
      </c>
      <c r="C893" s="32"/>
      <c r="D893" s="32"/>
      <c r="E893" s="32"/>
      <c r="F893" s="32"/>
      <c r="G893" s="32"/>
      <c r="H893" s="32"/>
      <c r="I893" s="32"/>
      <c r="J893" s="32"/>
    </row>
    <row r="894" spans="1:10" s="57" customFormat="1" x14ac:dyDescent="0.25">
      <c r="A894" s="37" t="s">
        <v>31</v>
      </c>
      <c r="B894" s="37" t="s">
        <v>39</v>
      </c>
      <c r="C894" s="35"/>
      <c r="D894" s="35"/>
      <c r="E894" s="35"/>
      <c r="F894" s="35"/>
      <c r="G894" s="35"/>
      <c r="H894" s="35"/>
      <c r="I894" s="35"/>
      <c r="J894" s="36"/>
    </row>
    <row r="895" spans="1:10" s="57" customFormat="1" x14ac:dyDescent="0.25">
      <c r="A895" s="37" t="s">
        <v>40</v>
      </c>
      <c r="B895" s="34" t="s">
        <v>0</v>
      </c>
      <c r="C895" s="40" t="s">
        <v>1</v>
      </c>
      <c r="D895" s="40" t="s">
        <v>2</v>
      </c>
      <c r="E895" s="40" t="s">
        <v>3</v>
      </c>
      <c r="F895" s="40" t="s">
        <v>4</v>
      </c>
      <c r="G895" s="40" t="s">
        <v>5</v>
      </c>
      <c r="H895" s="40" t="s">
        <v>6</v>
      </c>
      <c r="I895" s="40" t="s">
        <v>7</v>
      </c>
      <c r="J895" s="47" t="s">
        <v>8</v>
      </c>
    </row>
    <row r="896" spans="1:10" s="57" customFormat="1" x14ac:dyDescent="0.25">
      <c r="A896" s="34" t="s">
        <v>9</v>
      </c>
      <c r="B896" s="41">
        <v>0</v>
      </c>
      <c r="C896" s="42">
        <v>0</v>
      </c>
      <c r="D896" s="42">
        <v>0</v>
      </c>
      <c r="E896" s="42">
        <v>0</v>
      </c>
      <c r="F896" s="42">
        <v>0</v>
      </c>
      <c r="G896" s="42">
        <v>0</v>
      </c>
      <c r="H896" s="42">
        <v>0</v>
      </c>
      <c r="I896" s="42">
        <v>0</v>
      </c>
      <c r="J896" s="48">
        <v>0</v>
      </c>
    </row>
    <row r="897" spans="1:10" s="57" customFormat="1" x14ac:dyDescent="0.25">
      <c r="A897" s="38" t="s">
        <v>10</v>
      </c>
      <c r="B897" s="43">
        <v>4350000</v>
      </c>
      <c r="C897" s="44">
        <v>1200000</v>
      </c>
      <c r="D897" s="44">
        <v>0</v>
      </c>
      <c r="E897" s="44">
        <v>0</v>
      </c>
      <c r="F897" s="44">
        <v>0</v>
      </c>
      <c r="G897" s="44">
        <v>0</v>
      </c>
      <c r="H897" s="44">
        <v>0</v>
      </c>
      <c r="I897" s="44">
        <v>0</v>
      </c>
      <c r="J897" s="49">
        <v>5550000</v>
      </c>
    </row>
    <row r="898" spans="1:10" s="57" customFormat="1" x14ac:dyDescent="0.25">
      <c r="A898" s="38" t="s">
        <v>11</v>
      </c>
      <c r="B898" s="43">
        <v>1150000</v>
      </c>
      <c r="C898" s="44">
        <v>1500000</v>
      </c>
      <c r="D898" s="44">
        <v>0</v>
      </c>
      <c r="E898" s="44">
        <v>0</v>
      </c>
      <c r="F898" s="44">
        <v>0</v>
      </c>
      <c r="G898" s="44">
        <v>0</v>
      </c>
      <c r="H898" s="44">
        <v>0</v>
      </c>
      <c r="I898" s="44">
        <v>0</v>
      </c>
      <c r="J898" s="49">
        <v>2650000</v>
      </c>
    </row>
    <row r="899" spans="1:10" s="57" customFormat="1" x14ac:dyDescent="0.25">
      <c r="A899" s="39" t="s">
        <v>32</v>
      </c>
      <c r="B899" s="45">
        <v>2800000</v>
      </c>
      <c r="C899" s="46">
        <v>9800000</v>
      </c>
      <c r="D899" s="46">
        <v>8000000</v>
      </c>
      <c r="E899" s="46">
        <v>0</v>
      </c>
      <c r="F899" s="46">
        <v>0</v>
      </c>
      <c r="G899" s="46">
        <v>0</v>
      </c>
      <c r="H899" s="46">
        <v>0</v>
      </c>
      <c r="I899" s="46">
        <v>0</v>
      </c>
      <c r="J899" s="50">
        <v>20600000</v>
      </c>
    </row>
    <row r="900" spans="1:10" s="57" customFormat="1" x14ac:dyDescent="0.25"/>
    <row r="901" spans="1:10" s="57" customFormat="1" x14ac:dyDescent="0.25">
      <c r="A901" s="25" t="s">
        <v>22</v>
      </c>
      <c r="B901" s="24" t="s">
        <v>114</v>
      </c>
      <c r="C901" s="24"/>
      <c r="D901" s="24"/>
      <c r="E901" s="24"/>
      <c r="F901" s="24"/>
      <c r="G901" s="24"/>
      <c r="H901" s="24"/>
      <c r="I901" s="24"/>
      <c r="J901" s="24"/>
    </row>
    <row r="902" spans="1:10" s="57" customFormat="1" x14ac:dyDescent="0.25">
      <c r="A902" s="27" t="s">
        <v>24</v>
      </c>
      <c r="B902" s="26" t="s">
        <v>25</v>
      </c>
      <c r="C902" s="26"/>
      <c r="D902" s="26"/>
      <c r="E902" s="26"/>
      <c r="F902" s="26"/>
      <c r="G902" s="26"/>
      <c r="H902" s="26"/>
      <c r="I902" s="26"/>
      <c r="J902" s="26"/>
    </row>
    <row r="903" spans="1:10" s="57" customFormat="1" x14ac:dyDescent="0.25">
      <c r="A903" s="29" t="s">
        <v>26</v>
      </c>
      <c r="B903" s="28" t="s">
        <v>42</v>
      </c>
      <c r="C903" s="28"/>
      <c r="D903" s="28"/>
      <c r="E903" s="28"/>
      <c r="F903" s="28"/>
      <c r="G903" s="28"/>
      <c r="H903" s="28"/>
      <c r="I903" s="28"/>
      <c r="J903" s="28"/>
    </row>
    <row r="904" spans="1:10" s="57" customFormat="1" x14ac:dyDescent="0.25">
      <c r="A904" s="31" t="s">
        <v>27</v>
      </c>
      <c r="B904" s="30" t="s">
        <v>28</v>
      </c>
      <c r="C904" s="30"/>
      <c r="D904" s="30"/>
      <c r="E904" s="30"/>
      <c r="F904" s="30"/>
      <c r="G904" s="30"/>
      <c r="H904" s="30"/>
      <c r="I904" s="30"/>
      <c r="J904" s="30"/>
    </row>
    <row r="905" spans="1:10" s="57" customFormat="1" x14ac:dyDescent="0.25">
      <c r="A905" s="33" t="s">
        <v>29</v>
      </c>
      <c r="B905" s="32" t="s">
        <v>43</v>
      </c>
      <c r="C905" s="32"/>
      <c r="D905" s="32"/>
      <c r="E905" s="32"/>
      <c r="F905" s="32"/>
      <c r="G905" s="32"/>
      <c r="H905" s="32"/>
      <c r="I905" s="32"/>
      <c r="J905" s="32"/>
    </row>
    <row r="906" spans="1:10" s="57" customFormat="1" x14ac:dyDescent="0.25">
      <c r="A906" s="37" t="s">
        <v>31</v>
      </c>
      <c r="B906" s="37" t="s">
        <v>39</v>
      </c>
      <c r="C906" s="35"/>
      <c r="D906" s="35"/>
      <c r="E906" s="35"/>
      <c r="F906" s="35"/>
      <c r="G906" s="35"/>
      <c r="H906" s="35"/>
      <c r="I906" s="35"/>
      <c r="J906" s="36"/>
    </row>
    <row r="907" spans="1:10" s="57" customFormat="1" x14ac:dyDescent="0.25">
      <c r="A907" s="37" t="s">
        <v>40</v>
      </c>
      <c r="B907" s="34" t="s">
        <v>0</v>
      </c>
      <c r="C907" s="40" t="s">
        <v>1</v>
      </c>
      <c r="D907" s="40" t="s">
        <v>2</v>
      </c>
      <c r="E907" s="40" t="s">
        <v>3</v>
      </c>
      <c r="F907" s="40" t="s">
        <v>4</v>
      </c>
      <c r="G907" s="40" t="s">
        <v>5</v>
      </c>
      <c r="H907" s="40" t="s">
        <v>6</v>
      </c>
      <c r="I907" s="40" t="s">
        <v>7</v>
      </c>
      <c r="J907" s="47" t="s">
        <v>8</v>
      </c>
    </row>
    <row r="908" spans="1:10" s="57" customFormat="1" x14ac:dyDescent="0.25">
      <c r="A908" s="34" t="s">
        <v>9</v>
      </c>
      <c r="B908" s="41">
        <v>0</v>
      </c>
      <c r="C908" s="42">
        <v>0</v>
      </c>
      <c r="D908" s="42">
        <v>0</v>
      </c>
      <c r="E908" s="42">
        <v>0</v>
      </c>
      <c r="F908" s="42">
        <v>0</v>
      </c>
      <c r="G908" s="42">
        <v>0</v>
      </c>
      <c r="H908" s="42">
        <v>0</v>
      </c>
      <c r="I908" s="42">
        <v>0</v>
      </c>
      <c r="J908" s="48">
        <v>0</v>
      </c>
    </row>
    <row r="909" spans="1:10" s="57" customFormat="1" x14ac:dyDescent="0.25">
      <c r="A909" s="38" t="s">
        <v>10</v>
      </c>
      <c r="B909" s="43">
        <v>0</v>
      </c>
      <c r="C909" s="44">
        <v>0</v>
      </c>
      <c r="D909" s="44">
        <v>0</v>
      </c>
      <c r="E909" s="44">
        <v>0</v>
      </c>
      <c r="F909" s="44">
        <v>0</v>
      </c>
      <c r="G909" s="44">
        <v>0</v>
      </c>
      <c r="H909" s="44">
        <v>0</v>
      </c>
      <c r="I909" s="44">
        <v>0</v>
      </c>
      <c r="J909" s="49">
        <v>0</v>
      </c>
    </row>
    <row r="910" spans="1:10" s="57" customFormat="1" x14ac:dyDescent="0.25">
      <c r="A910" s="38" t="s">
        <v>11</v>
      </c>
      <c r="B910" s="43">
        <v>0</v>
      </c>
      <c r="C910" s="44">
        <v>700000</v>
      </c>
      <c r="D910" s="44">
        <v>0</v>
      </c>
      <c r="E910" s="44">
        <v>1000000</v>
      </c>
      <c r="F910" s="44">
        <v>0</v>
      </c>
      <c r="G910" s="44">
        <v>110000</v>
      </c>
      <c r="H910" s="44">
        <v>250000</v>
      </c>
      <c r="I910" s="44">
        <v>0</v>
      </c>
      <c r="J910" s="49">
        <v>2060000</v>
      </c>
    </row>
    <row r="911" spans="1:10" s="57" customFormat="1" x14ac:dyDescent="0.25">
      <c r="A911" s="39" t="s">
        <v>32</v>
      </c>
      <c r="B911" s="45">
        <v>0</v>
      </c>
      <c r="C911" s="46">
        <v>900000</v>
      </c>
      <c r="D911" s="46">
        <v>0</v>
      </c>
      <c r="E911" s="46">
        <v>2750000</v>
      </c>
      <c r="F911" s="46">
        <v>1000000</v>
      </c>
      <c r="G911" s="46">
        <v>0</v>
      </c>
      <c r="H911" s="46">
        <v>220000</v>
      </c>
      <c r="I911" s="46">
        <v>0</v>
      </c>
      <c r="J911" s="50">
        <v>4870000</v>
      </c>
    </row>
    <row r="912" spans="1:10" s="57" customFormat="1" x14ac:dyDescent="0.25"/>
    <row r="913" spans="1:10" s="57" customFormat="1" x14ac:dyDescent="0.25">
      <c r="A913" s="25" t="s">
        <v>22</v>
      </c>
      <c r="B913" s="24" t="s">
        <v>115</v>
      </c>
      <c r="C913" s="24"/>
      <c r="D913" s="24"/>
      <c r="E913" s="24"/>
      <c r="F913" s="24"/>
      <c r="G913" s="24"/>
      <c r="H913" s="24"/>
      <c r="I913" s="24"/>
      <c r="J913" s="24"/>
    </row>
    <row r="914" spans="1:10" s="57" customFormat="1" x14ac:dyDescent="0.25">
      <c r="A914" s="27" t="s">
        <v>24</v>
      </c>
      <c r="B914" s="26" t="s">
        <v>25</v>
      </c>
      <c r="C914" s="26"/>
      <c r="D914" s="26"/>
      <c r="E914" s="26"/>
      <c r="F914" s="26"/>
      <c r="G914" s="26"/>
      <c r="H914" s="26"/>
      <c r="I914" s="26"/>
      <c r="J914" s="26"/>
    </row>
    <row r="915" spans="1:10" s="57" customFormat="1" x14ac:dyDescent="0.25">
      <c r="A915" s="29" t="s">
        <v>26</v>
      </c>
      <c r="B915" s="28" t="s">
        <v>42</v>
      </c>
      <c r="C915" s="28"/>
      <c r="D915" s="28"/>
      <c r="E915" s="28"/>
      <c r="F915" s="28"/>
      <c r="G915" s="28"/>
      <c r="H915" s="28"/>
      <c r="I915" s="28"/>
      <c r="J915" s="28"/>
    </row>
    <row r="916" spans="1:10" s="57" customFormat="1" x14ac:dyDescent="0.25">
      <c r="A916" s="31" t="s">
        <v>27</v>
      </c>
      <c r="B916" s="30" t="s">
        <v>28</v>
      </c>
      <c r="C916" s="30"/>
      <c r="D916" s="30"/>
      <c r="E916" s="30"/>
      <c r="F916" s="30"/>
      <c r="G916" s="30"/>
      <c r="H916" s="30"/>
      <c r="I916" s="30"/>
      <c r="J916" s="30"/>
    </row>
    <row r="917" spans="1:10" s="57" customFormat="1" x14ac:dyDescent="0.25">
      <c r="A917" s="33" t="s">
        <v>29</v>
      </c>
      <c r="B917" s="32" t="s">
        <v>43</v>
      </c>
      <c r="C917" s="32"/>
      <c r="D917" s="32"/>
      <c r="E917" s="32"/>
      <c r="F917" s="32"/>
      <c r="G917" s="32"/>
      <c r="H917" s="32"/>
      <c r="I917" s="32"/>
      <c r="J917" s="32"/>
    </row>
    <row r="918" spans="1:10" s="57" customFormat="1" x14ac:dyDescent="0.25">
      <c r="A918" s="37" t="s">
        <v>31</v>
      </c>
      <c r="B918" s="37" t="s">
        <v>39</v>
      </c>
      <c r="C918" s="35"/>
      <c r="D918" s="35"/>
      <c r="E918" s="35"/>
      <c r="F918" s="35"/>
      <c r="G918" s="35"/>
      <c r="H918" s="35"/>
      <c r="I918" s="35"/>
      <c r="J918" s="36"/>
    </row>
    <row r="919" spans="1:10" s="57" customFormat="1" x14ac:dyDescent="0.25">
      <c r="A919" s="37" t="s">
        <v>40</v>
      </c>
      <c r="B919" s="34" t="s">
        <v>0</v>
      </c>
      <c r="C919" s="40" t="s">
        <v>1</v>
      </c>
      <c r="D919" s="40" t="s">
        <v>2</v>
      </c>
      <c r="E919" s="40" t="s">
        <v>3</v>
      </c>
      <c r="F919" s="40" t="s">
        <v>4</v>
      </c>
      <c r="G919" s="40" t="s">
        <v>5</v>
      </c>
      <c r="H919" s="40" t="s">
        <v>6</v>
      </c>
      <c r="I919" s="40" t="s">
        <v>7</v>
      </c>
      <c r="J919" s="47" t="s">
        <v>8</v>
      </c>
    </row>
    <row r="920" spans="1:10" s="57" customFormat="1" x14ac:dyDescent="0.25">
      <c r="A920" s="34" t="s">
        <v>9</v>
      </c>
      <c r="B920" s="41">
        <v>0</v>
      </c>
      <c r="C920" s="42">
        <v>0</v>
      </c>
      <c r="D920" s="42">
        <v>0</v>
      </c>
      <c r="E920" s="42">
        <v>0</v>
      </c>
      <c r="F920" s="42">
        <v>0</v>
      </c>
      <c r="G920" s="42">
        <v>0</v>
      </c>
      <c r="H920" s="42">
        <v>0</v>
      </c>
      <c r="I920" s="42">
        <v>0</v>
      </c>
      <c r="J920" s="48">
        <v>0</v>
      </c>
    </row>
    <row r="921" spans="1:10" s="57" customFormat="1" x14ac:dyDescent="0.25">
      <c r="A921" s="38" t="s">
        <v>10</v>
      </c>
      <c r="B921" s="43">
        <v>50000000</v>
      </c>
      <c r="C921" s="44">
        <v>0</v>
      </c>
      <c r="D921" s="44">
        <v>0</v>
      </c>
      <c r="E921" s="44">
        <v>0</v>
      </c>
      <c r="F921" s="44">
        <v>0</v>
      </c>
      <c r="G921" s="44">
        <v>0</v>
      </c>
      <c r="H921" s="44">
        <v>0</v>
      </c>
      <c r="I921" s="44">
        <v>0</v>
      </c>
      <c r="J921" s="49">
        <v>50000000</v>
      </c>
    </row>
    <row r="922" spans="1:10" s="57" customFormat="1" x14ac:dyDescent="0.25">
      <c r="A922" s="38" t="s">
        <v>11</v>
      </c>
      <c r="B922" s="43">
        <v>0</v>
      </c>
      <c r="C922" s="44">
        <v>0</v>
      </c>
      <c r="D922" s="44">
        <v>0</v>
      </c>
      <c r="E922" s="44">
        <v>0</v>
      </c>
      <c r="F922" s="44">
        <v>0</v>
      </c>
      <c r="G922" s="44">
        <v>0</v>
      </c>
      <c r="H922" s="44">
        <v>0</v>
      </c>
      <c r="I922" s="44">
        <v>0</v>
      </c>
      <c r="J922" s="49">
        <v>0</v>
      </c>
    </row>
    <row r="923" spans="1:10" s="57" customFormat="1" x14ac:dyDescent="0.25">
      <c r="A923" s="39" t="s">
        <v>32</v>
      </c>
      <c r="B923" s="45">
        <v>0</v>
      </c>
      <c r="C923" s="46">
        <v>0</v>
      </c>
      <c r="D923" s="46">
        <v>0</v>
      </c>
      <c r="E923" s="46">
        <v>0</v>
      </c>
      <c r="F923" s="46">
        <v>0</v>
      </c>
      <c r="G923" s="46">
        <v>0</v>
      </c>
      <c r="H923" s="46">
        <v>0</v>
      </c>
      <c r="I923" s="46">
        <v>0</v>
      </c>
      <c r="J923" s="50">
        <v>0</v>
      </c>
    </row>
    <row r="924" spans="1:10" s="57" customFormat="1" x14ac:dyDescent="0.25"/>
    <row r="925" spans="1:10" s="57" customFormat="1" x14ac:dyDescent="0.25">
      <c r="A925" s="25" t="s">
        <v>22</v>
      </c>
      <c r="B925" s="24" t="s">
        <v>116</v>
      </c>
      <c r="C925" s="24"/>
      <c r="D925" s="24"/>
      <c r="E925" s="24"/>
      <c r="F925" s="24"/>
      <c r="G925" s="24"/>
      <c r="H925" s="24"/>
      <c r="I925" s="24"/>
      <c r="J925" s="24"/>
    </row>
    <row r="926" spans="1:10" s="57" customFormat="1" x14ac:dyDescent="0.25">
      <c r="A926" s="27" t="s">
        <v>24</v>
      </c>
      <c r="B926" s="26" t="s">
        <v>25</v>
      </c>
      <c r="C926" s="26"/>
      <c r="D926" s="26"/>
      <c r="E926" s="26"/>
      <c r="F926" s="26"/>
      <c r="G926" s="26"/>
      <c r="H926" s="26"/>
      <c r="I926" s="26"/>
      <c r="J926" s="26"/>
    </row>
    <row r="927" spans="1:10" s="57" customFormat="1" x14ac:dyDescent="0.25">
      <c r="A927" s="29" t="s">
        <v>26</v>
      </c>
      <c r="B927" s="28" t="s">
        <v>42</v>
      </c>
      <c r="C927" s="28"/>
      <c r="D927" s="28"/>
      <c r="E927" s="28"/>
      <c r="F927" s="28"/>
      <c r="G927" s="28"/>
      <c r="H927" s="28"/>
      <c r="I927" s="28"/>
      <c r="J927" s="28"/>
    </row>
    <row r="928" spans="1:10" s="57" customFormat="1" x14ac:dyDescent="0.25">
      <c r="A928" s="31" t="s">
        <v>27</v>
      </c>
      <c r="B928" s="30" t="s">
        <v>28</v>
      </c>
      <c r="C928" s="30"/>
      <c r="D928" s="30"/>
      <c r="E928" s="30"/>
      <c r="F928" s="30"/>
      <c r="G928" s="30"/>
      <c r="H928" s="30"/>
      <c r="I928" s="30"/>
      <c r="J928" s="30"/>
    </row>
    <row r="929" spans="1:10" s="57" customFormat="1" x14ac:dyDescent="0.25">
      <c r="A929" s="33" t="s">
        <v>29</v>
      </c>
      <c r="B929" s="32" t="s">
        <v>43</v>
      </c>
      <c r="C929" s="32"/>
      <c r="D929" s="32"/>
      <c r="E929" s="32"/>
      <c r="F929" s="32"/>
      <c r="G929" s="32"/>
      <c r="H929" s="32"/>
      <c r="I929" s="32"/>
      <c r="J929" s="32"/>
    </row>
    <row r="930" spans="1:10" s="57" customFormat="1" x14ac:dyDescent="0.25">
      <c r="A930" s="37" t="s">
        <v>31</v>
      </c>
      <c r="B930" s="37" t="s">
        <v>39</v>
      </c>
      <c r="C930" s="35"/>
      <c r="D930" s="35"/>
      <c r="E930" s="35"/>
      <c r="F930" s="35"/>
      <c r="G930" s="35"/>
      <c r="H930" s="35"/>
      <c r="I930" s="35"/>
      <c r="J930" s="36"/>
    </row>
    <row r="931" spans="1:10" s="57" customFormat="1" x14ac:dyDescent="0.25">
      <c r="A931" s="37" t="s">
        <v>40</v>
      </c>
      <c r="B931" s="34" t="s">
        <v>0</v>
      </c>
      <c r="C931" s="40" t="s">
        <v>1</v>
      </c>
      <c r="D931" s="40" t="s">
        <v>2</v>
      </c>
      <c r="E931" s="40" t="s">
        <v>3</v>
      </c>
      <c r="F931" s="40" t="s">
        <v>4</v>
      </c>
      <c r="G931" s="40" t="s">
        <v>5</v>
      </c>
      <c r="H931" s="40" t="s">
        <v>6</v>
      </c>
      <c r="I931" s="40" t="s">
        <v>7</v>
      </c>
      <c r="J931" s="47" t="s">
        <v>8</v>
      </c>
    </row>
    <row r="932" spans="1:10" s="57" customFormat="1" x14ac:dyDescent="0.25">
      <c r="A932" s="34" t="s">
        <v>9</v>
      </c>
      <c r="B932" s="41">
        <v>0</v>
      </c>
      <c r="C932" s="42">
        <v>0</v>
      </c>
      <c r="D932" s="42">
        <v>0</v>
      </c>
      <c r="E932" s="42">
        <v>0</v>
      </c>
      <c r="F932" s="42">
        <v>0</v>
      </c>
      <c r="G932" s="42">
        <v>0</v>
      </c>
      <c r="H932" s="42">
        <v>0</v>
      </c>
      <c r="I932" s="42">
        <v>0</v>
      </c>
      <c r="J932" s="48">
        <v>0</v>
      </c>
    </row>
    <row r="933" spans="1:10" s="57" customFormat="1" x14ac:dyDescent="0.25">
      <c r="A933" s="38" t="s">
        <v>10</v>
      </c>
      <c r="B933" s="43">
        <v>350000</v>
      </c>
      <c r="C933" s="44">
        <v>0</v>
      </c>
      <c r="D933" s="44">
        <v>2450000</v>
      </c>
      <c r="E933" s="44">
        <v>0</v>
      </c>
      <c r="F933" s="44">
        <v>1200000</v>
      </c>
      <c r="G933" s="44">
        <v>0</v>
      </c>
      <c r="H933" s="44">
        <v>0</v>
      </c>
      <c r="I933" s="44">
        <v>0</v>
      </c>
      <c r="J933" s="49">
        <v>4000000</v>
      </c>
    </row>
    <row r="934" spans="1:10" s="57" customFormat="1" x14ac:dyDescent="0.25">
      <c r="A934" s="38" t="s">
        <v>11</v>
      </c>
      <c r="B934" s="43">
        <v>0</v>
      </c>
      <c r="C934" s="44">
        <v>0</v>
      </c>
      <c r="D934" s="44">
        <v>0</v>
      </c>
      <c r="E934" s="44">
        <v>0</v>
      </c>
      <c r="F934" s="44">
        <v>0</v>
      </c>
      <c r="G934" s="44">
        <v>0</v>
      </c>
      <c r="H934" s="44">
        <v>0</v>
      </c>
      <c r="I934" s="44">
        <v>0</v>
      </c>
      <c r="J934" s="49">
        <v>0</v>
      </c>
    </row>
    <row r="935" spans="1:10" s="57" customFormat="1" x14ac:dyDescent="0.25">
      <c r="A935" s="39" t="s">
        <v>32</v>
      </c>
      <c r="B935" s="45">
        <v>0</v>
      </c>
      <c r="C935" s="46">
        <v>0</v>
      </c>
      <c r="D935" s="46">
        <v>0</v>
      </c>
      <c r="E935" s="46">
        <v>0</v>
      </c>
      <c r="F935" s="46">
        <v>0</v>
      </c>
      <c r="G935" s="46">
        <v>0</v>
      </c>
      <c r="H935" s="46">
        <v>0</v>
      </c>
      <c r="I935" s="46">
        <v>0</v>
      </c>
      <c r="J935" s="50">
        <v>0</v>
      </c>
    </row>
    <row r="936" spans="1:10" s="57" customFormat="1" x14ac:dyDescent="0.25"/>
    <row r="937" spans="1:10" s="57" customFormat="1" x14ac:dyDescent="0.25">
      <c r="A937" s="25" t="s">
        <v>22</v>
      </c>
      <c r="B937" s="24" t="s">
        <v>117</v>
      </c>
      <c r="C937" s="24"/>
      <c r="D937" s="24"/>
      <c r="E937" s="24"/>
      <c r="F937" s="24"/>
      <c r="G937" s="24"/>
      <c r="H937" s="24"/>
      <c r="I937" s="24"/>
      <c r="J937" s="24"/>
    </row>
    <row r="938" spans="1:10" s="57" customFormat="1" x14ac:dyDescent="0.25">
      <c r="A938" s="27" t="s">
        <v>24</v>
      </c>
      <c r="B938" s="26" t="s">
        <v>25</v>
      </c>
      <c r="C938" s="26"/>
      <c r="D938" s="26"/>
      <c r="E938" s="26"/>
      <c r="F938" s="26"/>
      <c r="G938" s="26"/>
      <c r="H938" s="26"/>
      <c r="I938" s="26"/>
      <c r="J938" s="26"/>
    </row>
    <row r="939" spans="1:10" s="57" customFormat="1" x14ac:dyDescent="0.25">
      <c r="A939" s="29" t="s">
        <v>26</v>
      </c>
      <c r="B939" s="28" t="s">
        <v>42</v>
      </c>
      <c r="C939" s="28"/>
      <c r="D939" s="28"/>
      <c r="E939" s="28"/>
      <c r="F939" s="28"/>
      <c r="G939" s="28"/>
      <c r="H939" s="28"/>
      <c r="I939" s="28"/>
      <c r="J939" s="28"/>
    </row>
    <row r="940" spans="1:10" s="57" customFormat="1" x14ac:dyDescent="0.25">
      <c r="A940" s="31" t="s">
        <v>27</v>
      </c>
      <c r="B940" s="30" t="s">
        <v>28</v>
      </c>
      <c r="C940" s="30"/>
      <c r="D940" s="30"/>
      <c r="E940" s="30"/>
      <c r="F940" s="30"/>
      <c r="G940" s="30"/>
      <c r="H940" s="30"/>
      <c r="I940" s="30"/>
      <c r="J940" s="30"/>
    </row>
    <row r="941" spans="1:10" s="57" customFormat="1" x14ac:dyDescent="0.25">
      <c r="A941" s="33" t="s">
        <v>29</v>
      </c>
      <c r="B941" s="32" t="s">
        <v>43</v>
      </c>
      <c r="C941" s="32"/>
      <c r="D941" s="32"/>
      <c r="E941" s="32"/>
      <c r="F941" s="32"/>
      <c r="G941" s="32"/>
      <c r="H941" s="32"/>
      <c r="I941" s="32"/>
      <c r="J941" s="32"/>
    </row>
    <row r="942" spans="1:10" s="57" customFormat="1" x14ac:dyDescent="0.25">
      <c r="A942" s="37" t="s">
        <v>31</v>
      </c>
      <c r="B942" s="37" t="s">
        <v>39</v>
      </c>
      <c r="C942" s="35"/>
      <c r="D942" s="35"/>
      <c r="E942" s="35"/>
      <c r="F942" s="35"/>
      <c r="G942" s="35"/>
      <c r="H942" s="35"/>
      <c r="I942" s="35"/>
      <c r="J942" s="36"/>
    </row>
    <row r="943" spans="1:10" s="57" customFormat="1" x14ac:dyDescent="0.25">
      <c r="A943" s="37" t="s">
        <v>40</v>
      </c>
      <c r="B943" s="34" t="s">
        <v>0</v>
      </c>
      <c r="C943" s="40" t="s">
        <v>1</v>
      </c>
      <c r="D943" s="40" t="s">
        <v>2</v>
      </c>
      <c r="E943" s="40" t="s">
        <v>3</v>
      </c>
      <c r="F943" s="40" t="s">
        <v>4</v>
      </c>
      <c r="G943" s="40" t="s">
        <v>5</v>
      </c>
      <c r="H943" s="40" t="s">
        <v>6</v>
      </c>
      <c r="I943" s="40" t="s">
        <v>7</v>
      </c>
      <c r="J943" s="47" t="s">
        <v>8</v>
      </c>
    </row>
    <row r="944" spans="1:10" s="57" customFormat="1" x14ac:dyDescent="0.25">
      <c r="A944" s="34" t="s">
        <v>9</v>
      </c>
      <c r="B944" s="41">
        <v>0</v>
      </c>
      <c r="C944" s="42">
        <v>0</v>
      </c>
      <c r="D944" s="42">
        <v>0</v>
      </c>
      <c r="E944" s="42">
        <v>0</v>
      </c>
      <c r="F944" s="42">
        <v>0</v>
      </c>
      <c r="G944" s="42">
        <v>0</v>
      </c>
      <c r="H944" s="42">
        <v>0</v>
      </c>
      <c r="I944" s="42">
        <v>0</v>
      </c>
      <c r="J944" s="48">
        <v>0</v>
      </c>
    </row>
    <row r="945" spans="1:10" s="57" customFormat="1" x14ac:dyDescent="0.25">
      <c r="A945" s="38" t="s">
        <v>10</v>
      </c>
      <c r="B945" s="43">
        <v>7000000</v>
      </c>
      <c r="C945" s="44">
        <v>4050000</v>
      </c>
      <c r="D945" s="44">
        <v>7400000</v>
      </c>
      <c r="E945" s="44">
        <v>0</v>
      </c>
      <c r="F945" s="44">
        <v>1250000</v>
      </c>
      <c r="G945" s="44">
        <v>0</v>
      </c>
      <c r="H945" s="44">
        <v>0</v>
      </c>
      <c r="I945" s="44">
        <v>0</v>
      </c>
      <c r="J945" s="49">
        <v>19700000</v>
      </c>
    </row>
    <row r="946" spans="1:10" s="57" customFormat="1" x14ac:dyDescent="0.25">
      <c r="A946" s="38" t="s">
        <v>11</v>
      </c>
      <c r="B946" s="43">
        <v>3500000</v>
      </c>
      <c r="C946" s="44">
        <v>2030000</v>
      </c>
      <c r="D946" s="44">
        <v>3700000</v>
      </c>
      <c r="E946" s="44">
        <v>0</v>
      </c>
      <c r="F946" s="44">
        <v>620000</v>
      </c>
      <c r="G946" s="44">
        <v>0</v>
      </c>
      <c r="H946" s="44">
        <v>0</v>
      </c>
      <c r="I946" s="44">
        <v>0</v>
      </c>
      <c r="J946" s="49">
        <v>9850000</v>
      </c>
    </row>
    <row r="947" spans="1:10" s="57" customFormat="1" x14ac:dyDescent="0.25">
      <c r="A947" s="39" t="s">
        <v>32</v>
      </c>
      <c r="B947" s="45">
        <v>7000000</v>
      </c>
      <c r="C947" s="46">
        <v>4050000</v>
      </c>
      <c r="D947" s="46">
        <v>7400000</v>
      </c>
      <c r="E947" s="46">
        <v>0</v>
      </c>
      <c r="F947" s="46">
        <v>1250000</v>
      </c>
      <c r="G947" s="46">
        <v>0</v>
      </c>
      <c r="H947" s="46">
        <v>0</v>
      </c>
      <c r="I947" s="46">
        <v>0</v>
      </c>
      <c r="J947" s="50">
        <v>19700000</v>
      </c>
    </row>
    <row r="948" spans="1:10" s="57" customFormat="1" x14ac:dyDescent="0.25"/>
    <row r="949" spans="1:10" s="57" customFormat="1" x14ac:dyDescent="0.25">
      <c r="A949" s="25" t="s">
        <v>22</v>
      </c>
      <c r="B949" s="24" t="s">
        <v>118</v>
      </c>
      <c r="C949" s="24"/>
      <c r="D949" s="24"/>
      <c r="E949" s="24"/>
      <c r="F949" s="24"/>
      <c r="G949" s="24"/>
      <c r="H949" s="24"/>
      <c r="I949" s="24"/>
      <c r="J949" s="24"/>
    </row>
    <row r="950" spans="1:10" s="57" customFormat="1" x14ac:dyDescent="0.25">
      <c r="A950" s="27" t="s">
        <v>24</v>
      </c>
      <c r="B950" s="26" t="s">
        <v>25</v>
      </c>
      <c r="C950" s="26"/>
      <c r="D950" s="26"/>
      <c r="E950" s="26"/>
      <c r="F950" s="26"/>
      <c r="G950" s="26"/>
      <c r="H950" s="26"/>
      <c r="I950" s="26"/>
      <c r="J950" s="26"/>
    </row>
    <row r="951" spans="1:10" s="57" customFormat="1" x14ac:dyDescent="0.25">
      <c r="A951" s="29" t="s">
        <v>26</v>
      </c>
      <c r="B951" s="28" t="s">
        <v>42</v>
      </c>
      <c r="C951" s="28"/>
      <c r="D951" s="28"/>
      <c r="E951" s="28"/>
      <c r="F951" s="28"/>
      <c r="G951" s="28"/>
      <c r="H951" s="28"/>
      <c r="I951" s="28"/>
      <c r="J951" s="28"/>
    </row>
    <row r="952" spans="1:10" s="57" customFormat="1" x14ac:dyDescent="0.25">
      <c r="A952" s="31" t="s">
        <v>27</v>
      </c>
      <c r="B952" s="30" t="s">
        <v>28</v>
      </c>
      <c r="C952" s="30"/>
      <c r="D952" s="30"/>
      <c r="E952" s="30"/>
      <c r="F952" s="30"/>
      <c r="G952" s="30"/>
      <c r="H952" s="30"/>
      <c r="I952" s="30"/>
      <c r="J952" s="30"/>
    </row>
    <row r="953" spans="1:10" s="57" customFormat="1" x14ac:dyDescent="0.25">
      <c r="A953" s="33" t="s">
        <v>29</v>
      </c>
      <c r="B953" s="32" t="s">
        <v>43</v>
      </c>
      <c r="C953" s="32"/>
      <c r="D953" s="32"/>
      <c r="E953" s="32"/>
      <c r="F953" s="32"/>
      <c r="G953" s="32"/>
      <c r="H953" s="32"/>
      <c r="I953" s="32"/>
      <c r="J953" s="32"/>
    </row>
    <row r="954" spans="1:10" s="57" customFormat="1" x14ac:dyDescent="0.25">
      <c r="A954" s="37" t="s">
        <v>31</v>
      </c>
      <c r="B954" s="37" t="s">
        <v>39</v>
      </c>
      <c r="C954" s="35"/>
      <c r="D954" s="35"/>
      <c r="E954" s="35"/>
      <c r="F954" s="35"/>
      <c r="G954" s="35"/>
      <c r="H954" s="35"/>
      <c r="I954" s="35"/>
      <c r="J954" s="36"/>
    </row>
    <row r="955" spans="1:10" s="57" customFormat="1" x14ac:dyDescent="0.25">
      <c r="A955" s="37" t="s">
        <v>40</v>
      </c>
      <c r="B955" s="34" t="s">
        <v>0</v>
      </c>
      <c r="C955" s="40" t="s">
        <v>1</v>
      </c>
      <c r="D955" s="40" t="s">
        <v>2</v>
      </c>
      <c r="E955" s="40" t="s">
        <v>3</v>
      </c>
      <c r="F955" s="40" t="s">
        <v>4</v>
      </c>
      <c r="G955" s="40" t="s">
        <v>5</v>
      </c>
      <c r="H955" s="40" t="s">
        <v>6</v>
      </c>
      <c r="I955" s="40" t="s">
        <v>7</v>
      </c>
      <c r="J955" s="47" t="s">
        <v>8</v>
      </c>
    </row>
    <row r="956" spans="1:10" s="57" customFormat="1" x14ac:dyDescent="0.25">
      <c r="A956" s="34" t="s">
        <v>9</v>
      </c>
      <c r="B956" s="41">
        <v>0</v>
      </c>
      <c r="C956" s="42">
        <v>0</v>
      </c>
      <c r="D956" s="42">
        <v>0</v>
      </c>
      <c r="E956" s="42">
        <v>0</v>
      </c>
      <c r="F956" s="42">
        <v>0</v>
      </c>
      <c r="G956" s="42">
        <v>0</v>
      </c>
      <c r="H956" s="42">
        <v>0</v>
      </c>
      <c r="I956" s="42">
        <v>0</v>
      </c>
      <c r="J956" s="48">
        <v>0</v>
      </c>
    </row>
    <row r="957" spans="1:10" s="57" customFormat="1" x14ac:dyDescent="0.25">
      <c r="A957" s="38" t="s">
        <v>10</v>
      </c>
      <c r="B957" s="43">
        <v>0</v>
      </c>
      <c r="C957" s="44">
        <v>0</v>
      </c>
      <c r="D957" s="44">
        <v>115000</v>
      </c>
      <c r="E957" s="44">
        <v>0</v>
      </c>
      <c r="F957" s="44">
        <v>0</v>
      </c>
      <c r="G957" s="44">
        <v>0</v>
      </c>
      <c r="H957" s="44">
        <v>0</v>
      </c>
      <c r="I957" s="44">
        <v>150000</v>
      </c>
      <c r="J957" s="49">
        <v>265000</v>
      </c>
    </row>
    <row r="958" spans="1:10" s="57" customFormat="1" x14ac:dyDescent="0.25">
      <c r="A958" s="38" t="s">
        <v>11</v>
      </c>
      <c r="B958" s="43">
        <v>0</v>
      </c>
      <c r="C958" s="44">
        <v>0</v>
      </c>
      <c r="D958" s="44">
        <v>125000</v>
      </c>
      <c r="E958" s="44">
        <v>0</v>
      </c>
      <c r="F958" s="44">
        <v>0</v>
      </c>
      <c r="G958" s="44">
        <v>0</v>
      </c>
      <c r="H958" s="44">
        <v>0</v>
      </c>
      <c r="I958" s="44">
        <v>148000</v>
      </c>
      <c r="J958" s="49">
        <v>273000</v>
      </c>
    </row>
    <row r="959" spans="1:10" s="57" customFormat="1" x14ac:dyDescent="0.25">
      <c r="A959" s="39" t="s">
        <v>32</v>
      </c>
      <c r="B959" s="45">
        <v>0</v>
      </c>
      <c r="C959" s="46">
        <v>0</v>
      </c>
      <c r="D959" s="46">
        <v>0</v>
      </c>
      <c r="E959" s="46">
        <v>0</v>
      </c>
      <c r="F959" s="46">
        <v>0</v>
      </c>
      <c r="G959" s="46">
        <v>0</v>
      </c>
      <c r="H959" s="46">
        <v>0</v>
      </c>
      <c r="I959" s="46">
        <v>0</v>
      </c>
      <c r="J959" s="50">
        <v>0</v>
      </c>
    </row>
    <row r="960" spans="1:10" s="57" customFormat="1" x14ac:dyDescent="0.25"/>
    <row r="961" spans="1:10" s="57" customFormat="1" x14ac:dyDescent="0.25">
      <c r="A961" s="25" t="s">
        <v>22</v>
      </c>
      <c r="B961" s="24" t="s">
        <v>119</v>
      </c>
      <c r="C961" s="24"/>
      <c r="D961" s="24"/>
      <c r="E961" s="24"/>
      <c r="F961" s="24"/>
      <c r="G961" s="24"/>
      <c r="H961" s="24"/>
      <c r="I961" s="24"/>
      <c r="J961" s="24"/>
    </row>
    <row r="962" spans="1:10" s="57" customFormat="1" x14ac:dyDescent="0.25">
      <c r="A962" s="27" t="s">
        <v>24</v>
      </c>
      <c r="B962" s="26" t="s">
        <v>25</v>
      </c>
      <c r="C962" s="26"/>
      <c r="D962" s="26"/>
      <c r="E962" s="26"/>
      <c r="F962" s="26"/>
      <c r="G962" s="26"/>
      <c r="H962" s="26"/>
      <c r="I962" s="26"/>
      <c r="J962" s="26"/>
    </row>
    <row r="963" spans="1:10" s="57" customFormat="1" x14ac:dyDescent="0.25">
      <c r="A963" s="29" t="s">
        <v>26</v>
      </c>
      <c r="B963" s="28" t="s">
        <v>42</v>
      </c>
      <c r="C963" s="28"/>
      <c r="D963" s="28"/>
      <c r="E963" s="28"/>
      <c r="F963" s="28"/>
      <c r="G963" s="28"/>
      <c r="H963" s="28"/>
      <c r="I963" s="28"/>
      <c r="J963" s="28"/>
    </row>
    <row r="964" spans="1:10" s="57" customFormat="1" x14ac:dyDescent="0.25">
      <c r="A964" s="31" t="s">
        <v>27</v>
      </c>
      <c r="B964" s="30" t="s">
        <v>28</v>
      </c>
      <c r="C964" s="30"/>
      <c r="D964" s="30"/>
      <c r="E964" s="30"/>
      <c r="F964" s="30"/>
      <c r="G964" s="30"/>
      <c r="H964" s="30"/>
      <c r="I964" s="30"/>
      <c r="J964" s="30"/>
    </row>
    <row r="965" spans="1:10" s="57" customFormat="1" x14ac:dyDescent="0.25">
      <c r="A965" s="33" t="s">
        <v>29</v>
      </c>
      <c r="B965" s="32" t="s">
        <v>43</v>
      </c>
      <c r="C965" s="32"/>
      <c r="D965" s="32"/>
      <c r="E965" s="32"/>
      <c r="F965" s="32"/>
      <c r="G965" s="32"/>
      <c r="H965" s="32"/>
      <c r="I965" s="32"/>
      <c r="J965" s="32"/>
    </row>
    <row r="966" spans="1:10" s="57" customFormat="1" x14ac:dyDescent="0.25">
      <c r="A966" s="37" t="s">
        <v>31</v>
      </c>
      <c r="B966" s="37" t="s">
        <v>39</v>
      </c>
      <c r="C966" s="35"/>
      <c r="D966" s="35"/>
      <c r="E966" s="35"/>
      <c r="F966" s="35"/>
      <c r="G966" s="35"/>
      <c r="H966" s="35"/>
      <c r="I966" s="35"/>
      <c r="J966" s="36"/>
    </row>
    <row r="967" spans="1:10" s="57" customFormat="1" x14ac:dyDescent="0.25">
      <c r="A967" s="37" t="s">
        <v>40</v>
      </c>
      <c r="B967" s="34" t="s">
        <v>0</v>
      </c>
      <c r="C967" s="40" t="s">
        <v>1</v>
      </c>
      <c r="D967" s="40" t="s">
        <v>2</v>
      </c>
      <c r="E967" s="40" t="s">
        <v>3</v>
      </c>
      <c r="F967" s="40" t="s">
        <v>4</v>
      </c>
      <c r="G967" s="40" t="s">
        <v>5</v>
      </c>
      <c r="H967" s="40" t="s">
        <v>6</v>
      </c>
      <c r="I967" s="40" t="s">
        <v>7</v>
      </c>
      <c r="J967" s="47" t="s">
        <v>8</v>
      </c>
    </row>
    <row r="968" spans="1:10" s="57" customFormat="1" x14ac:dyDescent="0.25">
      <c r="A968" s="34" t="s">
        <v>9</v>
      </c>
      <c r="B968" s="41">
        <v>0</v>
      </c>
      <c r="C968" s="42">
        <v>0</v>
      </c>
      <c r="D968" s="42">
        <v>0</v>
      </c>
      <c r="E968" s="42">
        <v>0</v>
      </c>
      <c r="F968" s="42">
        <v>0</v>
      </c>
      <c r="G968" s="42">
        <v>0</v>
      </c>
      <c r="H968" s="42">
        <v>0</v>
      </c>
      <c r="I968" s="42">
        <v>0</v>
      </c>
      <c r="J968" s="48">
        <v>0</v>
      </c>
    </row>
    <row r="969" spans="1:10" s="57" customFormat="1" x14ac:dyDescent="0.25">
      <c r="A969" s="38" t="s">
        <v>10</v>
      </c>
      <c r="B969" s="43">
        <v>0</v>
      </c>
      <c r="C969" s="44">
        <v>20000000</v>
      </c>
      <c r="D969" s="44">
        <v>0</v>
      </c>
      <c r="E969" s="44">
        <v>0</v>
      </c>
      <c r="F969" s="44">
        <v>0</v>
      </c>
      <c r="G969" s="44">
        <v>0</v>
      </c>
      <c r="H969" s="44">
        <v>0</v>
      </c>
      <c r="I969" s="44">
        <v>0</v>
      </c>
      <c r="J969" s="49">
        <v>20000000</v>
      </c>
    </row>
    <row r="970" spans="1:10" s="57" customFormat="1" x14ac:dyDescent="0.25">
      <c r="A970" s="38" t="s">
        <v>11</v>
      </c>
      <c r="B970" s="43">
        <v>0</v>
      </c>
      <c r="C970" s="44">
        <v>0</v>
      </c>
      <c r="D970" s="44">
        <v>0</v>
      </c>
      <c r="E970" s="44">
        <v>0</v>
      </c>
      <c r="F970" s="44">
        <v>0</v>
      </c>
      <c r="G970" s="44">
        <v>0</v>
      </c>
      <c r="H970" s="44">
        <v>0</v>
      </c>
      <c r="I970" s="44">
        <v>0</v>
      </c>
      <c r="J970" s="49">
        <v>0</v>
      </c>
    </row>
    <row r="971" spans="1:10" s="57" customFormat="1" x14ac:dyDescent="0.25">
      <c r="A971" s="39" t="s">
        <v>32</v>
      </c>
      <c r="B971" s="45">
        <v>0</v>
      </c>
      <c r="C971" s="46">
        <v>0</v>
      </c>
      <c r="D971" s="46">
        <v>0</v>
      </c>
      <c r="E971" s="46">
        <v>0</v>
      </c>
      <c r="F971" s="46">
        <v>0</v>
      </c>
      <c r="G971" s="46">
        <v>0</v>
      </c>
      <c r="H971" s="46">
        <v>0</v>
      </c>
      <c r="I971" s="46">
        <v>0</v>
      </c>
      <c r="J971" s="50">
        <v>0</v>
      </c>
    </row>
    <row r="972" spans="1:10" s="57" customFormat="1" x14ac:dyDescent="0.25"/>
    <row r="973" spans="1:10" s="57" customFormat="1" x14ac:dyDescent="0.25">
      <c r="A973" s="25" t="s">
        <v>22</v>
      </c>
      <c r="B973" s="24" t="s">
        <v>120</v>
      </c>
      <c r="C973" s="24"/>
      <c r="D973" s="24"/>
      <c r="E973" s="24"/>
      <c r="F973" s="24"/>
      <c r="G973" s="24"/>
      <c r="H973" s="24"/>
      <c r="I973" s="24"/>
      <c r="J973" s="24"/>
    </row>
    <row r="974" spans="1:10" s="57" customFormat="1" x14ac:dyDescent="0.25">
      <c r="A974" s="27" t="s">
        <v>24</v>
      </c>
      <c r="B974" s="26" t="s">
        <v>25</v>
      </c>
      <c r="C974" s="26"/>
      <c r="D974" s="26"/>
      <c r="E974" s="26"/>
      <c r="F974" s="26"/>
      <c r="G974" s="26"/>
      <c r="H974" s="26"/>
      <c r="I974" s="26"/>
      <c r="J974" s="26"/>
    </row>
    <row r="975" spans="1:10" s="57" customFormat="1" x14ac:dyDescent="0.25">
      <c r="A975" s="29" t="s">
        <v>26</v>
      </c>
      <c r="B975" s="28" t="s">
        <v>42</v>
      </c>
      <c r="C975" s="28"/>
      <c r="D975" s="28"/>
      <c r="E975" s="28"/>
      <c r="F975" s="28"/>
      <c r="G975" s="28"/>
      <c r="H975" s="28"/>
      <c r="I975" s="28"/>
      <c r="J975" s="28"/>
    </row>
    <row r="976" spans="1:10" s="57" customFormat="1" x14ac:dyDescent="0.25">
      <c r="A976" s="31" t="s">
        <v>27</v>
      </c>
      <c r="B976" s="30" t="s">
        <v>28</v>
      </c>
      <c r="C976" s="30"/>
      <c r="D976" s="30"/>
      <c r="E976" s="30"/>
      <c r="F976" s="30"/>
      <c r="G976" s="30"/>
      <c r="H976" s="30"/>
      <c r="I976" s="30"/>
      <c r="J976" s="30"/>
    </row>
    <row r="977" spans="1:10" s="57" customFormat="1" x14ac:dyDescent="0.25">
      <c r="A977" s="33" t="s">
        <v>29</v>
      </c>
      <c r="B977" s="32" t="s">
        <v>43</v>
      </c>
      <c r="C977" s="32"/>
      <c r="D977" s="32"/>
      <c r="E977" s="32"/>
      <c r="F977" s="32"/>
      <c r="G977" s="32"/>
      <c r="H977" s="32"/>
      <c r="I977" s="32"/>
      <c r="J977" s="32"/>
    </row>
    <row r="978" spans="1:10" s="57" customFormat="1" x14ac:dyDescent="0.25">
      <c r="A978" s="37" t="s">
        <v>31</v>
      </c>
      <c r="B978" s="37" t="s">
        <v>39</v>
      </c>
      <c r="C978" s="35"/>
      <c r="D978" s="35"/>
      <c r="E978" s="35"/>
      <c r="F978" s="35"/>
      <c r="G978" s="35"/>
      <c r="H978" s="35"/>
      <c r="I978" s="35"/>
      <c r="J978" s="36"/>
    </row>
    <row r="979" spans="1:10" s="57" customFormat="1" x14ac:dyDescent="0.25">
      <c r="A979" s="37" t="s">
        <v>40</v>
      </c>
      <c r="B979" s="34" t="s">
        <v>0</v>
      </c>
      <c r="C979" s="40" t="s">
        <v>1</v>
      </c>
      <c r="D979" s="40" t="s">
        <v>2</v>
      </c>
      <c r="E979" s="40" t="s">
        <v>3</v>
      </c>
      <c r="F979" s="40" t="s">
        <v>4</v>
      </c>
      <c r="G979" s="40" t="s">
        <v>5</v>
      </c>
      <c r="H979" s="40" t="s">
        <v>6</v>
      </c>
      <c r="I979" s="40" t="s">
        <v>7</v>
      </c>
      <c r="J979" s="47" t="s">
        <v>8</v>
      </c>
    </row>
    <row r="980" spans="1:10" s="57" customFormat="1" x14ac:dyDescent="0.25">
      <c r="A980" s="34" t="s">
        <v>9</v>
      </c>
      <c r="B980" s="41">
        <v>0</v>
      </c>
      <c r="C980" s="42">
        <v>0</v>
      </c>
      <c r="D980" s="42">
        <v>0</v>
      </c>
      <c r="E980" s="42">
        <v>0</v>
      </c>
      <c r="F980" s="42">
        <v>0</v>
      </c>
      <c r="G980" s="42">
        <v>0</v>
      </c>
      <c r="H980" s="42">
        <v>0</v>
      </c>
      <c r="I980" s="42">
        <v>0</v>
      </c>
      <c r="J980" s="48">
        <v>0</v>
      </c>
    </row>
    <row r="981" spans="1:10" s="57" customFormat="1" x14ac:dyDescent="0.25">
      <c r="A981" s="38" t="s">
        <v>10</v>
      </c>
      <c r="B981" s="43">
        <v>0</v>
      </c>
      <c r="C981" s="44">
        <v>0</v>
      </c>
      <c r="D981" s="44">
        <v>0</v>
      </c>
      <c r="E981" s="44">
        <v>0</v>
      </c>
      <c r="F981" s="44">
        <v>0</v>
      </c>
      <c r="G981" s="44">
        <v>5500000</v>
      </c>
      <c r="H981" s="44">
        <v>0</v>
      </c>
      <c r="I981" s="44">
        <v>0</v>
      </c>
      <c r="J981" s="49">
        <v>5500000</v>
      </c>
    </row>
    <row r="982" spans="1:10" s="57" customFormat="1" x14ac:dyDescent="0.25">
      <c r="A982" s="38" t="s">
        <v>11</v>
      </c>
      <c r="B982" s="43">
        <v>0</v>
      </c>
      <c r="C982" s="44">
        <v>0</v>
      </c>
      <c r="D982" s="44">
        <v>0</v>
      </c>
      <c r="E982" s="44">
        <v>0</v>
      </c>
      <c r="F982" s="44">
        <v>0</v>
      </c>
      <c r="G982" s="44">
        <v>0</v>
      </c>
      <c r="H982" s="44">
        <v>0</v>
      </c>
      <c r="I982" s="44">
        <v>0</v>
      </c>
      <c r="J982" s="49">
        <v>0</v>
      </c>
    </row>
    <row r="983" spans="1:10" s="57" customFormat="1" x14ac:dyDescent="0.25">
      <c r="A983" s="39" t="s">
        <v>32</v>
      </c>
      <c r="B983" s="45">
        <v>0</v>
      </c>
      <c r="C983" s="46">
        <v>0</v>
      </c>
      <c r="D983" s="46">
        <v>0</v>
      </c>
      <c r="E983" s="46">
        <v>0</v>
      </c>
      <c r="F983" s="46">
        <v>0</v>
      </c>
      <c r="G983" s="46">
        <v>0</v>
      </c>
      <c r="H983" s="46">
        <v>0</v>
      </c>
      <c r="I983" s="46">
        <v>0</v>
      </c>
      <c r="J983" s="50">
        <v>0</v>
      </c>
    </row>
    <row r="984" spans="1:10" s="57" customFormat="1" x14ac:dyDescent="0.25"/>
    <row r="985" spans="1:10" s="57" customFormat="1" x14ac:dyDescent="0.25">
      <c r="A985" s="25" t="s">
        <v>22</v>
      </c>
      <c r="B985" s="24" t="s">
        <v>121</v>
      </c>
      <c r="C985" s="24"/>
      <c r="D985" s="24"/>
      <c r="E985" s="24"/>
      <c r="F985" s="24"/>
      <c r="G985" s="24"/>
      <c r="H985" s="24"/>
      <c r="I985" s="24"/>
      <c r="J985" s="24"/>
    </row>
    <row r="986" spans="1:10" s="57" customFormat="1" x14ac:dyDescent="0.25">
      <c r="A986" s="27" t="s">
        <v>24</v>
      </c>
      <c r="B986" s="26" t="s">
        <v>25</v>
      </c>
      <c r="C986" s="26"/>
      <c r="D986" s="26"/>
      <c r="E986" s="26"/>
      <c r="F986" s="26"/>
      <c r="G986" s="26"/>
      <c r="H986" s="26"/>
      <c r="I986" s="26"/>
      <c r="J986" s="26"/>
    </row>
    <row r="987" spans="1:10" s="57" customFormat="1" x14ac:dyDescent="0.25">
      <c r="A987" s="29" t="s">
        <v>26</v>
      </c>
      <c r="B987" s="28" t="s">
        <v>42</v>
      </c>
      <c r="C987" s="28"/>
      <c r="D987" s="28"/>
      <c r="E987" s="28"/>
      <c r="F987" s="28"/>
      <c r="G987" s="28"/>
      <c r="H987" s="28"/>
      <c r="I987" s="28"/>
      <c r="J987" s="28"/>
    </row>
    <row r="988" spans="1:10" s="57" customFormat="1" x14ac:dyDescent="0.25">
      <c r="A988" s="31" t="s">
        <v>27</v>
      </c>
      <c r="B988" s="30" t="s">
        <v>28</v>
      </c>
      <c r="C988" s="30"/>
      <c r="D988" s="30"/>
      <c r="E988" s="30"/>
      <c r="F988" s="30"/>
      <c r="G988" s="30"/>
      <c r="H988" s="30"/>
      <c r="I988" s="30"/>
      <c r="J988" s="30"/>
    </row>
    <row r="989" spans="1:10" s="57" customFormat="1" x14ac:dyDescent="0.25">
      <c r="A989" s="33" t="s">
        <v>29</v>
      </c>
      <c r="B989" s="32" t="s">
        <v>43</v>
      </c>
      <c r="C989" s="32"/>
      <c r="D989" s="32"/>
      <c r="E989" s="32"/>
      <c r="F989" s="32"/>
      <c r="G989" s="32"/>
      <c r="H989" s="32"/>
      <c r="I989" s="32"/>
      <c r="J989" s="32"/>
    </row>
    <row r="990" spans="1:10" s="57" customFormat="1" x14ac:dyDescent="0.25">
      <c r="A990" s="37" t="s">
        <v>31</v>
      </c>
      <c r="B990" s="37" t="s">
        <v>39</v>
      </c>
      <c r="C990" s="35"/>
      <c r="D990" s="35"/>
      <c r="E990" s="35"/>
      <c r="F990" s="35"/>
      <c r="G990" s="35"/>
      <c r="H990" s="35"/>
      <c r="I990" s="35"/>
      <c r="J990" s="36"/>
    </row>
    <row r="991" spans="1:10" s="57" customFormat="1" x14ac:dyDescent="0.25">
      <c r="A991" s="37" t="s">
        <v>40</v>
      </c>
      <c r="B991" s="34" t="s">
        <v>0</v>
      </c>
      <c r="C991" s="40" t="s">
        <v>1</v>
      </c>
      <c r="D991" s="40" t="s">
        <v>2</v>
      </c>
      <c r="E991" s="40" t="s">
        <v>3</v>
      </c>
      <c r="F991" s="40" t="s">
        <v>4</v>
      </c>
      <c r="G991" s="40" t="s">
        <v>5</v>
      </c>
      <c r="H991" s="40" t="s">
        <v>6</v>
      </c>
      <c r="I991" s="40" t="s">
        <v>7</v>
      </c>
      <c r="J991" s="47" t="s">
        <v>8</v>
      </c>
    </row>
    <row r="992" spans="1:10" s="57" customFormat="1" x14ac:dyDescent="0.25">
      <c r="A992" s="34" t="s">
        <v>9</v>
      </c>
      <c r="B992" s="41">
        <v>0</v>
      </c>
      <c r="C992" s="42">
        <v>0</v>
      </c>
      <c r="D992" s="42">
        <v>0</v>
      </c>
      <c r="E992" s="42">
        <v>0</v>
      </c>
      <c r="F992" s="42">
        <v>0</v>
      </c>
      <c r="G992" s="42">
        <v>0</v>
      </c>
      <c r="H992" s="42">
        <v>0</v>
      </c>
      <c r="I992" s="42">
        <v>0</v>
      </c>
      <c r="J992" s="48">
        <v>0</v>
      </c>
    </row>
    <row r="993" spans="1:10" s="57" customFormat="1" x14ac:dyDescent="0.25">
      <c r="A993" s="38" t="s">
        <v>10</v>
      </c>
      <c r="B993" s="43">
        <v>0</v>
      </c>
      <c r="C993" s="44">
        <v>0</v>
      </c>
      <c r="D993" s="44">
        <v>5500000</v>
      </c>
      <c r="E993" s="44">
        <v>0</v>
      </c>
      <c r="F993" s="44">
        <v>0</v>
      </c>
      <c r="G993" s="44">
        <v>0</v>
      </c>
      <c r="H993" s="44">
        <v>0</v>
      </c>
      <c r="I993" s="44">
        <v>0</v>
      </c>
      <c r="J993" s="49">
        <v>5500000</v>
      </c>
    </row>
    <row r="994" spans="1:10" s="57" customFormat="1" x14ac:dyDescent="0.25">
      <c r="A994" s="38" t="s">
        <v>11</v>
      </c>
      <c r="B994" s="43">
        <v>0</v>
      </c>
      <c r="C994" s="44">
        <v>0</v>
      </c>
      <c r="D994" s="44">
        <v>0</v>
      </c>
      <c r="E994" s="44">
        <v>0</v>
      </c>
      <c r="F994" s="44">
        <v>0</v>
      </c>
      <c r="G994" s="44">
        <v>0</v>
      </c>
      <c r="H994" s="44">
        <v>0</v>
      </c>
      <c r="I994" s="44">
        <v>0</v>
      </c>
      <c r="J994" s="49">
        <v>0</v>
      </c>
    </row>
    <row r="995" spans="1:10" s="57" customFormat="1" x14ac:dyDescent="0.25">
      <c r="A995" s="39" t="s">
        <v>32</v>
      </c>
      <c r="B995" s="45">
        <v>0</v>
      </c>
      <c r="C995" s="46">
        <v>0</v>
      </c>
      <c r="D995" s="46">
        <v>0</v>
      </c>
      <c r="E995" s="46">
        <v>0</v>
      </c>
      <c r="F995" s="46">
        <v>0</v>
      </c>
      <c r="G995" s="46">
        <v>0</v>
      </c>
      <c r="H995" s="46">
        <v>0</v>
      </c>
      <c r="I995" s="46">
        <v>0</v>
      </c>
      <c r="J995" s="50">
        <v>0</v>
      </c>
    </row>
    <row r="996" spans="1:10" s="57" customFormat="1" x14ac:dyDescent="0.25"/>
    <row r="997" spans="1:10" s="57" customFormat="1" x14ac:dyDescent="0.25">
      <c r="A997" s="25" t="s">
        <v>22</v>
      </c>
      <c r="B997" s="24" t="s">
        <v>122</v>
      </c>
      <c r="C997" s="24"/>
      <c r="D997" s="24"/>
      <c r="E997" s="24"/>
      <c r="F997" s="24"/>
      <c r="G997" s="24"/>
      <c r="H997" s="24"/>
      <c r="I997" s="24"/>
      <c r="J997" s="24"/>
    </row>
    <row r="998" spans="1:10" s="57" customFormat="1" x14ac:dyDescent="0.25">
      <c r="A998" s="27" t="s">
        <v>24</v>
      </c>
      <c r="B998" s="26" t="s">
        <v>25</v>
      </c>
      <c r="C998" s="26"/>
      <c r="D998" s="26"/>
      <c r="E998" s="26"/>
      <c r="F998" s="26"/>
      <c r="G998" s="26"/>
      <c r="H998" s="26"/>
      <c r="I998" s="26"/>
      <c r="J998" s="26"/>
    </row>
    <row r="999" spans="1:10" s="57" customFormat="1" x14ac:dyDescent="0.25">
      <c r="A999" s="29" t="s">
        <v>26</v>
      </c>
      <c r="B999" s="28" t="s">
        <v>42</v>
      </c>
      <c r="C999" s="28"/>
      <c r="D999" s="28"/>
      <c r="E999" s="28"/>
      <c r="F999" s="28"/>
      <c r="G999" s="28"/>
      <c r="H999" s="28"/>
      <c r="I999" s="28"/>
      <c r="J999" s="28"/>
    </row>
    <row r="1000" spans="1:10" s="57" customFormat="1" x14ac:dyDescent="0.25">
      <c r="A1000" s="31" t="s">
        <v>27</v>
      </c>
      <c r="B1000" s="30" t="s">
        <v>28</v>
      </c>
      <c r="C1000" s="30"/>
      <c r="D1000" s="30"/>
      <c r="E1000" s="30"/>
      <c r="F1000" s="30"/>
      <c r="G1000" s="30"/>
      <c r="H1000" s="30"/>
      <c r="I1000" s="30"/>
      <c r="J1000" s="30"/>
    </row>
    <row r="1001" spans="1:10" s="57" customFormat="1" x14ac:dyDescent="0.25">
      <c r="A1001" s="33" t="s">
        <v>29</v>
      </c>
      <c r="B1001" s="32" t="s">
        <v>43</v>
      </c>
      <c r="C1001" s="32"/>
      <c r="D1001" s="32"/>
      <c r="E1001" s="32"/>
      <c r="F1001" s="32"/>
      <c r="G1001" s="32"/>
      <c r="H1001" s="32"/>
      <c r="I1001" s="32"/>
      <c r="J1001" s="32"/>
    </row>
    <row r="1002" spans="1:10" s="57" customFormat="1" x14ac:dyDescent="0.25">
      <c r="A1002" s="37" t="s">
        <v>31</v>
      </c>
      <c r="B1002" s="37" t="s">
        <v>39</v>
      </c>
      <c r="C1002" s="35"/>
      <c r="D1002" s="35"/>
      <c r="E1002" s="35"/>
      <c r="F1002" s="35"/>
      <c r="G1002" s="35"/>
      <c r="H1002" s="35"/>
      <c r="I1002" s="35"/>
      <c r="J1002" s="36"/>
    </row>
    <row r="1003" spans="1:10" s="57" customFormat="1" x14ac:dyDescent="0.25">
      <c r="A1003" s="37" t="s">
        <v>40</v>
      </c>
      <c r="B1003" s="34" t="s">
        <v>0</v>
      </c>
      <c r="C1003" s="40" t="s">
        <v>1</v>
      </c>
      <c r="D1003" s="40" t="s">
        <v>2</v>
      </c>
      <c r="E1003" s="40" t="s">
        <v>3</v>
      </c>
      <c r="F1003" s="40" t="s">
        <v>4</v>
      </c>
      <c r="G1003" s="40" t="s">
        <v>5</v>
      </c>
      <c r="H1003" s="40" t="s">
        <v>6</v>
      </c>
      <c r="I1003" s="40" t="s">
        <v>7</v>
      </c>
      <c r="J1003" s="47" t="s">
        <v>8</v>
      </c>
    </row>
    <row r="1004" spans="1:10" s="57" customFormat="1" x14ac:dyDescent="0.25">
      <c r="A1004" s="34" t="s">
        <v>9</v>
      </c>
      <c r="B1004" s="41">
        <v>0</v>
      </c>
      <c r="C1004" s="42">
        <v>0</v>
      </c>
      <c r="D1004" s="42">
        <v>0</v>
      </c>
      <c r="E1004" s="42">
        <v>0</v>
      </c>
      <c r="F1004" s="42">
        <v>0</v>
      </c>
      <c r="G1004" s="42">
        <v>0</v>
      </c>
      <c r="H1004" s="42">
        <v>0</v>
      </c>
      <c r="I1004" s="42">
        <v>0</v>
      </c>
      <c r="J1004" s="48">
        <v>0</v>
      </c>
    </row>
    <row r="1005" spans="1:10" s="57" customFormat="1" x14ac:dyDescent="0.25">
      <c r="A1005" s="38" t="s">
        <v>10</v>
      </c>
      <c r="B1005" s="43">
        <v>0</v>
      </c>
      <c r="C1005" s="44">
        <v>0</v>
      </c>
      <c r="D1005" s="44">
        <v>0</v>
      </c>
      <c r="E1005" s="44">
        <v>0</v>
      </c>
      <c r="F1005" s="44">
        <v>0</v>
      </c>
      <c r="G1005" s="44">
        <v>0</v>
      </c>
      <c r="H1005" s="44">
        <v>0</v>
      </c>
      <c r="I1005" s="44">
        <v>0</v>
      </c>
      <c r="J1005" s="49">
        <v>0</v>
      </c>
    </row>
    <row r="1006" spans="1:10" s="57" customFormat="1" x14ac:dyDescent="0.25">
      <c r="A1006" s="38" t="s">
        <v>11</v>
      </c>
      <c r="B1006" s="43">
        <v>0</v>
      </c>
      <c r="C1006" s="44">
        <v>0</v>
      </c>
      <c r="D1006" s="44">
        <v>0</v>
      </c>
      <c r="E1006" s="44">
        <v>0</v>
      </c>
      <c r="F1006" s="44">
        <v>0</v>
      </c>
      <c r="G1006" s="44">
        <v>6000000</v>
      </c>
      <c r="H1006" s="44">
        <v>0</v>
      </c>
      <c r="I1006" s="44">
        <v>0</v>
      </c>
      <c r="J1006" s="49">
        <v>6000000</v>
      </c>
    </row>
    <row r="1007" spans="1:10" s="57" customFormat="1" x14ac:dyDescent="0.25">
      <c r="A1007" s="39" t="s">
        <v>32</v>
      </c>
      <c r="B1007" s="45">
        <v>0</v>
      </c>
      <c r="C1007" s="46">
        <v>0</v>
      </c>
      <c r="D1007" s="46">
        <v>0</v>
      </c>
      <c r="E1007" s="46">
        <v>0</v>
      </c>
      <c r="F1007" s="46">
        <v>0</v>
      </c>
      <c r="G1007" s="46">
        <v>0</v>
      </c>
      <c r="H1007" s="46">
        <v>0</v>
      </c>
      <c r="I1007" s="46">
        <v>0</v>
      </c>
      <c r="J1007" s="50">
        <v>0</v>
      </c>
    </row>
    <row r="1008" spans="1:10" s="57" customFormat="1" x14ac:dyDescent="0.25"/>
    <row r="1009" spans="1:10" s="57" customFormat="1" x14ac:dyDescent="0.25">
      <c r="A1009" s="25" t="s">
        <v>22</v>
      </c>
      <c r="B1009" s="24" t="s">
        <v>123</v>
      </c>
      <c r="C1009" s="24"/>
      <c r="D1009" s="24"/>
      <c r="E1009" s="24"/>
      <c r="F1009" s="24"/>
      <c r="G1009" s="24"/>
      <c r="H1009" s="24"/>
      <c r="I1009" s="24"/>
      <c r="J1009" s="24"/>
    </row>
    <row r="1010" spans="1:10" s="57" customFormat="1" x14ac:dyDescent="0.25">
      <c r="A1010" s="27" t="s">
        <v>24</v>
      </c>
      <c r="B1010" s="26" t="s">
        <v>25</v>
      </c>
      <c r="C1010" s="26"/>
      <c r="D1010" s="26"/>
      <c r="E1010" s="26"/>
      <c r="F1010" s="26"/>
      <c r="G1010" s="26"/>
      <c r="H1010" s="26"/>
      <c r="I1010" s="26"/>
      <c r="J1010" s="26"/>
    </row>
    <row r="1011" spans="1:10" s="57" customFormat="1" x14ac:dyDescent="0.25">
      <c r="A1011" s="29" t="s">
        <v>26</v>
      </c>
      <c r="B1011" s="28" t="s">
        <v>42</v>
      </c>
      <c r="C1011" s="28"/>
      <c r="D1011" s="28"/>
      <c r="E1011" s="28"/>
      <c r="F1011" s="28"/>
      <c r="G1011" s="28"/>
      <c r="H1011" s="28"/>
      <c r="I1011" s="28"/>
      <c r="J1011" s="28"/>
    </row>
    <row r="1012" spans="1:10" s="57" customFormat="1" x14ac:dyDescent="0.25">
      <c r="A1012" s="31" t="s">
        <v>27</v>
      </c>
      <c r="B1012" s="30" t="s">
        <v>28</v>
      </c>
      <c r="C1012" s="30"/>
      <c r="D1012" s="30"/>
      <c r="E1012" s="30"/>
      <c r="F1012" s="30"/>
      <c r="G1012" s="30"/>
      <c r="H1012" s="30"/>
      <c r="I1012" s="30"/>
      <c r="J1012" s="30"/>
    </row>
    <row r="1013" spans="1:10" s="57" customFormat="1" x14ac:dyDescent="0.25">
      <c r="A1013" s="33" t="s">
        <v>29</v>
      </c>
      <c r="B1013" s="32" t="s">
        <v>43</v>
      </c>
      <c r="C1013" s="32"/>
      <c r="D1013" s="32"/>
      <c r="E1013" s="32"/>
      <c r="F1013" s="32"/>
      <c r="G1013" s="32"/>
      <c r="H1013" s="32"/>
      <c r="I1013" s="32"/>
      <c r="J1013" s="32"/>
    </row>
    <row r="1014" spans="1:10" s="57" customFormat="1" x14ac:dyDescent="0.25">
      <c r="A1014" s="37" t="s">
        <v>31</v>
      </c>
      <c r="B1014" s="37" t="s">
        <v>39</v>
      </c>
      <c r="C1014" s="35"/>
      <c r="D1014" s="35"/>
      <c r="E1014" s="35"/>
      <c r="F1014" s="35"/>
      <c r="G1014" s="35"/>
      <c r="H1014" s="35"/>
      <c r="I1014" s="35"/>
      <c r="J1014" s="36"/>
    </row>
    <row r="1015" spans="1:10" s="57" customFormat="1" x14ac:dyDescent="0.25">
      <c r="A1015" s="37" t="s">
        <v>40</v>
      </c>
      <c r="B1015" s="34" t="s">
        <v>0</v>
      </c>
      <c r="C1015" s="40" t="s">
        <v>1</v>
      </c>
      <c r="D1015" s="40" t="s">
        <v>2</v>
      </c>
      <c r="E1015" s="40" t="s">
        <v>3</v>
      </c>
      <c r="F1015" s="40" t="s">
        <v>4</v>
      </c>
      <c r="G1015" s="40" t="s">
        <v>5</v>
      </c>
      <c r="H1015" s="40" t="s">
        <v>6</v>
      </c>
      <c r="I1015" s="40" t="s">
        <v>7</v>
      </c>
      <c r="J1015" s="47" t="s">
        <v>8</v>
      </c>
    </row>
    <row r="1016" spans="1:10" s="57" customFormat="1" x14ac:dyDescent="0.25">
      <c r="A1016" s="34" t="s">
        <v>9</v>
      </c>
      <c r="B1016" s="41">
        <v>0</v>
      </c>
      <c r="C1016" s="42">
        <v>0</v>
      </c>
      <c r="D1016" s="42">
        <v>0</v>
      </c>
      <c r="E1016" s="42">
        <v>0</v>
      </c>
      <c r="F1016" s="42">
        <v>0</v>
      </c>
      <c r="G1016" s="42">
        <v>0</v>
      </c>
      <c r="H1016" s="42">
        <v>0</v>
      </c>
      <c r="I1016" s="42">
        <v>0</v>
      </c>
      <c r="J1016" s="48">
        <v>0</v>
      </c>
    </row>
    <row r="1017" spans="1:10" s="57" customFormat="1" x14ac:dyDescent="0.25">
      <c r="A1017" s="38" t="s">
        <v>10</v>
      </c>
      <c r="B1017" s="43">
        <v>0</v>
      </c>
      <c r="C1017" s="44">
        <v>0</v>
      </c>
      <c r="D1017" s="44">
        <v>0</v>
      </c>
      <c r="E1017" s="44">
        <v>0</v>
      </c>
      <c r="F1017" s="44">
        <v>0</v>
      </c>
      <c r="G1017" s="44">
        <v>0</v>
      </c>
      <c r="H1017" s="44">
        <v>0</v>
      </c>
      <c r="I1017" s="44">
        <v>0</v>
      </c>
      <c r="J1017" s="49">
        <v>0</v>
      </c>
    </row>
    <row r="1018" spans="1:10" s="57" customFormat="1" x14ac:dyDescent="0.25">
      <c r="A1018" s="38" t="s">
        <v>11</v>
      </c>
      <c r="B1018" s="43">
        <v>20000000</v>
      </c>
      <c r="C1018" s="44">
        <v>0</v>
      </c>
      <c r="D1018" s="44">
        <v>0</v>
      </c>
      <c r="E1018" s="44">
        <v>0</v>
      </c>
      <c r="F1018" s="44">
        <v>0</v>
      </c>
      <c r="G1018" s="44">
        <v>0</v>
      </c>
      <c r="H1018" s="44">
        <v>0</v>
      </c>
      <c r="I1018" s="44">
        <v>0</v>
      </c>
      <c r="J1018" s="49">
        <v>20000000</v>
      </c>
    </row>
    <row r="1019" spans="1:10" s="57" customFormat="1" x14ac:dyDescent="0.25">
      <c r="A1019" s="39" t="s">
        <v>32</v>
      </c>
      <c r="B1019" s="45">
        <v>0</v>
      </c>
      <c r="C1019" s="46">
        <v>0</v>
      </c>
      <c r="D1019" s="46">
        <v>0</v>
      </c>
      <c r="E1019" s="46">
        <v>0</v>
      </c>
      <c r="F1019" s="46">
        <v>0</v>
      </c>
      <c r="G1019" s="46">
        <v>0</v>
      </c>
      <c r="H1019" s="46">
        <v>0</v>
      </c>
      <c r="I1019" s="46">
        <v>0</v>
      </c>
      <c r="J1019" s="50">
        <v>0</v>
      </c>
    </row>
    <row r="1020" spans="1:10" s="57" customFormat="1" x14ac:dyDescent="0.25"/>
    <row r="1021" spans="1:10" s="57" customFormat="1" x14ac:dyDescent="0.25">
      <c r="A1021" s="25" t="s">
        <v>22</v>
      </c>
      <c r="B1021" s="24" t="s">
        <v>124</v>
      </c>
      <c r="C1021" s="24"/>
      <c r="D1021" s="24"/>
      <c r="E1021" s="24"/>
      <c r="F1021" s="24"/>
      <c r="G1021" s="24"/>
      <c r="H1021" s="24"/>
      <c r="I1021" s="24"/>
      <c r="J1021" s="24"/>
    </row>
    <row r="1022" spans="1:10" s="57" customFormat="1" x14ac:dyDescent="0.25">
      <c r="A1022" s="27" t="s">
        <v>24</v>
      </c>
      <c r="B1022" s="26" t="s">
        <v>25</v>
      </c>
      <c r="C1022" s="26"/>
      <c r="D1022" s="26"/>
      <c r="E1022" s="26"/>
      <c r="F1022" s="26"/>
      <c r="G1022" s="26"/>
      <c r="H1022" s="26"/>
      <c r="I1022" s="26"/>
      <c r="J1022" s="26"/>
    </row>
    <row r="1023" spans="1:10" s="57" customFormat="1" x14ac:dyDescent="0.25">
      <c r="A1023" s="29" t="s">
        <v>26</v>
      </c>
      <c r="B1023" s="28" t="s">
        <v>42</v>
      </c>
      <c r="C1023" s="28"/>
      <c r="D1023" s="28"/>
      <c r="E1023" s="28"/>
      <c r="F1023" s="28"/>
      <c r="G1023" s="28"/>
      <c r="H1023" s="28"/>
      <c r="I1023" s="28"/>
      <c r="J1023" s="28"/>
    </row>
    <row r="1024" spans="1:10" s="57" customFormat="1" x14ac:dyDescent="0.25">
      <c r="A1024" s="31" t="s">
        <v>27</v>
      </c>
      <c r="B1024" s="30" t="s">
        <v>28</v>
      </c>
      <c r="C1024" s="30"/>
      <c r="D1024" s="30"/>
      <c r="E1024" s="30"/>
      <c r="F1024" s="30"/>
      <c r="G1024" s="30"/>
      <c r="H1024" s="30"/>
      <c r="I1024" s="30"/>
      <c r="J1024" s="30"/>
    </row>
    <row r="1025" spans="1:10" s="57" customFormat="1" x14ac:dyDescent="0.25">
      <c r="A1025" s="33" t="s">
        <v>29</v>
      </c>
      <c r="B1025" s="32" t="s">
        <v>43</v>
      </c>
      <c r="C1025" s="32"/>
      <c r="D1025" s="32"/>
      <c r="E1025" s="32"/>
      <c r="F1025" s="32"/>
      <c r="G1025" s="32"/>
      <c r="H1025" s="32"/>
      <c r="I1025" s="32"/>
      <c r="J1025" s="32"/>
    </row>
    <row r="1026" spans="1:10" s="57" customFormat="1" x14ac:dyDescent="0.25">
      <c r="A1026" s="37" t="s">
        <v>31</v>
      </c>
      <c r="B1026" s="37" t="s">
        <v>39</v>
      </c>
      <c r="C1026" s="35"/>
      <c r="D1026" s="35"/>
      <c r="E1026" s="35"/>
      <c r="F1026" s="35"/>
      <c r="G1026" s="35"/>
      <c r="H1026" s="35"/>
      <c r="I1026" s="35"/>
      <c r="J1026" s="36"/>
    </row>
    <row r="1027" spans="1:10" s="57" customFormat="1" x14ac:dyDescent="0.25">
      <c r="A1027" s="37" t="s">
        <v>40</v>
      </c>
      <c r="B1027" s="34" t="s">
        <v>0</v>
      </c>
      <c r="C1027" s="40" t="s">
        <v>1</v>
      </c>
      <c r="D1027" s="40" t="s">
        <v>2</v>
      </c>
      <c r="E1027" s="40" t="s">
        <v>3</v>
      </c>
      <c r="F1027" s="40" t="s">
        <v>4</v>
      </c>
      <c r="G1027" s="40" t="s">
        <v>5</v>
      </c>
      <c r="H1027" s="40" t="s">
        <v>6</v>
      </c>
      <c r="I1027" s="40" t="s">
        <v>7</v>
      </c>
      <c r="J1027" s="47" t="s">
        <v>8</v>
      </c>
    </row>
    <row r="1028" spans="1:10" s="57" customFormat="1" x14ac:dyDescent="0.25">
      <c r="A1028" s="34" t="s">
        <v>9</v>
      </c>
      <c r="B1028" s="41">
        <v>0</v>
      </c>
      <c r="C1028" s="42">
        <v>0</v>
      </c>
      <c r="D1028" s="42">
        <v>0</v>
      </c>
      <c r="E1028" s="42">
        <v>0</v>
      </c>
      <c r="F1028" s="42">
        <v>0</v>
      </c>
      <c r="G1028" s="42">
        <v>0</v>
      </c>
      <c r="H1028" s="42">
        <v>0</v>
      </c>
      <c r="I1028" s="42">
        <v>0</v>
      </c>
      <c r="J1028" s="48">
        <v>0</v>
      </c>
    </row>
    <row r="1029" spans="1:10" s="57" customFormat="1" x14ac:dyDescent="0.25">
      <c r="A1029" s="38" t="s">
        <v>10</v>
      </c>
      <c r="B1029" s="43">
        <v>0</v>
      </c>
      <c r="C1029" s="44">
        <v>0</v>
      </c>
      <c r="D1029" s="44">
        <v>0</v>
      </c>
      <c r="E1029" s="44">
        <v>0</v>
      </c>
      <c r="F1029" s="44">
        <v>0</v>
      </c>
      <c r="G1029" s="44">
        <v>0</v>
      </c>
      <c r="H1029" s="44">
        <v>0</v>
      </c>
      <c r="I1029" s="44">
        <v>0</v>
      </c>
      <c r="J1029" s="49">
        <v>0</v>
      </c>
    </row>
    <row r="1030" spans="1:10" s="57" customFormat="1" x14ac:dyDescent="0.25">
      <c r="A1030" s="38" t="s">
        <v>11</v>
      </c>
      <c r="B1030" s="43">
        <v>0</v>
      </c>
      <c r="C1030" s="44">
        <v>0</v>
      </c>
      <c r="D1030" s="44">
        <v>0</v>
      </c>
      <c r="E1030" s="44">
        <v>0</v>
      </c>
      <c r="F1030" s="44">
        <v>0</v>
      </c>
      <c r="G1030" s="44">
        <v>0</v>
      </c>
      <c r="H1030" s="44">
        <v>0</v>
      </c>
      <c r="I1030" s="44">
        <v>0</v>
      </c>
      <c r="J1030" s="49">
        <v>0</v>
      </c>
    </row>
    <row r="1031" spans="1:10" s="57" customFormat="1" x14ac:dyDescent="0.25">
      <c r="A1031" s="39" t="s">
        <v>32</v>
      </c>
      <c r="B1031" s="45">
        <v>0</v>
      </c>
      <c r="C1031" s="46">
        <v>1400000</v>
      </c>
      <c r="D1031" s="46">
        <v>0</v>
      </c>
      <c r="E1031" s="46">
        <v>0</v>
      </c>
      <c r="F1031" s="46">
        <v>0</v>
      </c>
      <c r="G1031" s="46">
        <v>0</v>
      </c>
      <c r="H1031" s="46">
        <v>0</v>
      </c>
      <c r="I1031" s="46">
        <v>0</v>
      </c>
      <c r="J1031" s="50">
        <v>1400000</v>
      </c>
    </row>
    <row r="1032" spans="1:10" s="57" customFormat="1" x14ac:dyDescent="0.25"/>
    <row r="1033" spans="1:10" s="57" customFormat="1" x14ac:dyDescent="0.25">
      <c r="A1033" s="25" t="s">
        <v>22</v>
      </c>
      <c r="B1033" s="24" t="s">
        <v>125</v>
      </c>
      <c r="C1033" s="24"/>
      <c r="D1033" s="24"/>
      <c r="E1033" s="24"/>
      <c r="F1033" s="24"/>
      <c r="G1033" s="24"/>
      <c r="H1033" s="24"/>
      <c r="I1033" s="24"/>
      <c r="J1033" s="24"/>
    </row>
    <row r="1034" spans="1:10" s="57" customFormat="1" x14ac:dyDescent="0.25">
      <c r="A1034" s="27" t="s">
        <v>24</v>
      </c>
      <c r="B1034" s="26" t="s">
        <v>25</v>
      </c>
      <c r="C1034" s="26"/>
      <c r="D1034" s="26"/>
      <c r="E1034" s="26"/>
      <c r="F1034" s="26"/>
      <c r="G1034" s="26"/>
      <c r="H1034" s="26"/>
      <c r="I1034" s="26"/>
      <c r="J1034" s="26"/>
    </row>
    <row r="1035" spans="1:10" s="57" customFormat="1" x14ac:dyDescent="0.25">
      <c r="A1035" s="29" t="s">
        <v>26</v>
      </c>
      <c r="B1035" s="28" t="s">
        <v>42</v>
      </c>
      <c r="C1035" s="28"/>
      <c r="D1035" s="28"/>
      <c r="E1035" s="28"/>
      <c r="F1035" s="28"/>
      <c r="G1035" s="28"/>
      <c r="H1035" s="28"/>
      <c r="I1035" s="28"/>
      <c r="J1035" s="28"/>
    </row>
    <row r="1036" spans="1:10" s="57" customFormat="1" x14ac:dyDescent="0.25">
      <c r="A1036" s="31" t="s">
        <v>27</v>
      </c>
      <c r="B1036" s="30" t="s">
        <v>28</v>
      </c>
      <c r="C1036" s="30"/>
      <c r="D1036" s="30"/>
      <c r="E1036" s="30"/>
      <c r="F1036" s="30"/>
      <c r="G1036" s="30"/>
      <c r="H1036" s="30"/>
      <c r="I1036" s="30"/>
      <c r="J1036" s="30"/>
    </row>
    <row r="1037" spans="1:10" s="57" customFormat="1" x14ac:dyDescent="0.25">
      <c r="A1037" s="33" t="s">
        <v>29</v>
      </c>
      <c r="B1037" s="32" t="s">
        <v>43</v>
      </c>
      <c r="C1037" s="32"/>
      <c r="D1037" s="32"/>
      <c r="E1037" s="32"/>
      <c r="F1037" s="32"/>
      <c r="G1037" s="32"/>
      <c r="H1037" s="32"/>
      <c r="I1037" s="32"/>
      <c r="J1037" s="32"/>
    </row>
    <row r="1038" spans="1:10" s="57" customFormat="1" x14ac:dyDescent="0.25">
      <c r="A1038" s="37" t="s">
        <v>31</v>
      </c>
      <c r="B1038" s="37" t="s">
        <v>39</v>
      </c>
      <c r="C1038" s="35"/>
      <c r="D1038" s="35"/>
      <c r="E1038" s="35"/>
      <c r="F1038" s="35"/>
      <c r="G1038" s="35"/>
      <c r="H1038" s="35"/>
      <c r="I1038" s="35"/>
      <c r="J1038" s="36"/>
    </row>
    <row r="1039" spans="1:10" s="57" customFormat="1" x14ac:dyDescent="0.25">
      <c r="A1039" s="37" t="s">
        <v>40</v>
      </c>
      <c r="B1039" s="34" t="s">
        <v>0</v>
      </c>
      <c r="C1039" s="40" t="s">
        <v>1</v>
      </c>
      <c r="D1039" s="40" t="s">
        <v>2</v>
      </c>
      <c r="E1039" s="40" t="s">
        <v>3</v>
      </c>
      <c r="F1039" s="40" t="s">
        <v>4</v>
      </c>
      <c r="G1039" s="40" t="s">
        <v>5</v>
      </c>
      <c r="H1039" s="40" t="s">
        <v>6</v>
      </c>
      <c r="I1039" s="40" t="s">
        <v>7</v>
      </c>
      <c r="J1039" s="47" t="s">
        <v>8</v>
      </c>
    </row>
    <row r="1040" spans="1:10" s="57" customFormat="1" x14ac:dyDescent="0.25">
      <c r="A1040" s="34" t="s">
        <v>9</v>
      </c>
      <c r="B1040" s="41">
        <v>0</v>
      </c>
      <c r="C1040" s="42">
        <v>0</v>
      </c>
      <c r="D1040" s="42">
        <v>0</v>
      </c>
      <c r="E1040" s="42">
        <v>0</v>
      </c>
      <c r="F1040" s="42">
        <v>0</v>
      </c>
      <c r="G1040" s="42">
        <v>0</v>
      </c>
      <c r="H1040" s="42">
        <v>0</v>
      </c>
      <c r="I1040" s="42">
        <v>0</v>
      </c>
      <c r="J1040" s="48">
        <v>0</v>
      </c>
    </row>
    <row r="1041" spans="1:10" s="57" customFormat="1" x14ac:dyDescent="0.25">
      <c r="A1041" s="38" t="s">
        <v>10</v>
      </c>
      <c r="B1041" s="43">
        <v>0</v>
      </c>
      <c r="C1041" s="44">
        <v>0</v>
      </c>
      <c r="D1041" s="44">
        <v>0</v>
      </c>
      <c r="E1041" s="44">
        <v>0</v>
      </c>
      <c r="F1041" s="44">
        <v>0</v>
      </c>
      <c r="G1041" s="44">
        <v>0</v>
      </c>
      <c r="H1041" s="44">
        <v>0</v>
      </c>
      <c r="I1041" s="44">
        <v>0</v>
      </c>
      <c r="J1041" s="49">
        <v>0</v>
      </c>
    </row>
    <row r="1042" spans="1:10" s="57" customFormat="1" x14ac:dyDescent="0.25">
      <c r="A1042" s="38" t="s">
        <v>11</v>
      </c>
      <c r="B1042" s="43">
        <v>0</v>
      </c>
      <c r="C1042" s="44">
        <v>0</v>
      </c>
      <c r="D1042" s="44">
        <v>0</v>
      </c>
      <c r="E1042" s="44">
        <v>0</v>
      </c>
      <c r="F1042" s="44">
        <v>0</v>
      </c>
      <c r="G1042" s="44">
        <v>0</v>
      </c>
      <c r="H1042" s="44">
        <v>0</v>
      </c>
      <c r="I1042" s="44">
        <v>0</v>
      </c>
      <c r="J1042" s="49">
        <v>0</v>
      </c>
    </row>
    <row r="1043" spans="1:10" s="57" customFormat="1" x14ac:dyDescent="0.25">
      <c r="A1043" s="39" t="s">
        <v>32</v>
      </c>
      <c r="B1043" s="45">
        <v>0</v>
      </c>
      <c r="C1043" s="46">
        <v>2561000</v>
      </c>
      <c r="D1043" s="46">
        <v>0</v>
      </c>
      <c r="E1043" s="46">
        <v>0</v>
      </c>
      <c r="F1043" s="46">
        <v>0</v>
      </c>
      <c r="G1043" s="46">
        <v>0</v>
      </c>
      <c r="H1043" s="46">
        <v>0</v>
      </c>
      <c r="I1043" s="46">
        <v>0</v>
      </c>
      <c r="J1043" s="50">
        <v>2561000</v>
      </c>
    </row>
    <row r="1044" spans="1:10" s="57" customFormat="1" x14ac:dyDescent="0.25"/>
    <row r="1045" spans="1:10" s="57" customFormat="1" x14ac:dyDescent="0.25">
      <c r="A1045" s="25" t="s">
        <v>22</v>
      </c>
      <c r="B1045" s="24" t="s">
        <v>132</v>
      </c>
      <c r="C1045" s="24"/>
      <c r="D1045" s="24"/>
      <c r="E1045" s="24"/>
      <c r="F1045" s="24"/>
      <c r="G1045" s="24"/>
      <c r="H1045" s="24"/>
      <c r="I1045" s="24"/>
      <c r="J1045" s="24"/>
    </row>
    <row r="1046" spans="1:10" s="57" customFormat="1" x14ac:dyDescent="0.25">
      <c r="A1046" s="27" t="s">
        <v>24</v>
      </c>
      <c r="B1046" s="26" t="s">
        <v>25</v>
      </c>
      <c r="C1046" s="26"/>
      <c r="D1046" s="26"/>
      <c r="E1046" s="26"/>
      <c r="F1046" s="26"/>
      <c r="G1046" s="26"/>
      <c r="H1046" s="26"/>
      <c r="I1046" s="26"/>
      <c r="J1046" s="26"/>
    </row>
    <row r="1047" spans="1:10" s="57" customFormat="1" x14ac:dyDescent="0.25">
      <c r="A1047" s="29" t="s">
        <v>26</v>
      </c>
      <c r="B1047" s="28" t="s">
        <v>42</v>
      </c>
      <c r="C1047" s="28"/>
      <c r="D1047" s="28"/>
      <c r="E1047" s="28"/>
      <c r="F1047" s="28"/>
      <c r="G1047" s="28"/>
      <c r="H1047" s="28"/>
      <c r="I1047" s="28"/>
      <c r="J1047" s="28"/>
    </row>
    <row r="1048" spans="1:10" s="57" customFormat="1" x14ac:dyDescent="0.25">
      <c r="A1048" s="31" t="s">
        <v>27</v>
      </c>
      <c r="B1048" s="30" t="s">
        <v>28</v>
      </c>
      <c r="C1048" s="30"/>
      <c r="D1048" s="30"/>
      <c r="E1048" s="30"/>
      <c r="F1048" s="30"/>
      <c r="G1048" s="30"/>
      <c r="H1048" s="30"/>
      <c r="I1048" s="30"/>
      <c r="J1048" s="30"/>
    </row>
    <row r="1049" spans="1:10" s="57" customFormat="1" x14ac:dyDescent="0.25">
      <c r="A1049" s="33" t="s">
        <v>29</v>
      </c>
      <c r="B1049" s="32" t="s">
        <v>30</v>
      </c>
      <c r="C1049" s="32"/>
      <c r="D1049" s="32"/>
      <c r="E1049" s="32"/>
      <c r="F1049" s="32"/>
      <c r="G1049" s="32"/>
      <c r="H1049" s="32"/>
      <c r="I1049" s="32"/>
      <c r="J1049" s="32"/>
    </row>
    <row r="1050" spans="1:10" s="57" customFormat="1" x14ac:dyDescent="0.25">
      <c r="A1050" s="37" t="s">
        <v>31</v>
      </c>
      <c r="B1050" s="37" t="s">
        <v>39</v>
      </c>
      <c r="C1050" s="35"/>
      <c r="D1050" s="35"/>
      <c r="E1050" s="35"/>
      <c r="F1050" s="35"/>
      <c r="G1050" s="35"/>
      <c r="H1050" s="35"/>
      <c r="I1050" s="35"/>
      <c r="J1050" s="36"/>
    </row>
    <row r="1051" spans="1:10" s="57" customFormat="1" x14ac:dyDescent="0.25">
      <c r="A1051" s="37" t="s">
        <v>40</v>
      </c>
      <c r="B1051" s="34" t="s">
        <v>0</v>
      </c>
      <c r="C1051" s="40" t="s">
        <v>1</v>
      </c>
      <c r="D1051" s="40" t="s">
        <v>2</v>
      </c>
      <c r="E1051" s="40" t="s">
        <v>3</v>
      </c>
      <c r="F1051" s="40" t="s">
        <v>4</v>
      </c>
      <c r="G1051" s="40" t="s">
        <v>5</v>
      </c>
      <c r="H1051" s="40" t="s">
        <v>6</v>
      </c>
      <c r="I1051" s="40" t="s">
        <v>7</v>
      </c>
      <c r="J1051" s="47" t="s">
        <v>8</v>
      </c>
    </row>
    <row r="1052" spans="1:10" s="57" customFormat="1" x14ac:dyDescent="0.25">
      <c r="A1052" s="34" t="s">
        <v>9</v>
      </c>
      <c r="B1052" s="41">
        <v>6054698816.7224998</v>
      </c>
      <c r="C1052" s="42">
        <v>4291842751.8677001</v>
      </c>
      <c r="D1052" s="42">
        <v>3366918870.7247801</v>
      </c>
      <c r="E1052" s="42">
        <v>2396489644.7680001</v>
      </c>
      <c r="F1052" s="42">
        <v>1016958742.06041</v>
      </c>
      <c r="G1052" s="42">
        <v>275853062.42889798</v>
      </c>
      <c r="H1052" s="42">
        <v>293084496.99850398</v>
      </c>
      <c r="I1052" s="42">
        <v>156683614.42920899</v>
      </c>
      <c r="J1052" s="48">
        <v>17852530000</v>
      </c>
    </row>
    <row r="1053" spans="1:10" s="57" customFormat="1" x14ac:dyDescent="0.25">
      <c r="A1053" s="38" t="s">
        <v>10</v>
      </c>
      <c r="B1053" s="43">
        <v>6487474721.7848101</v>
      </c>
      <c r="C1053" s="44">
        <v>4593571053.8380499</v>
      </c>
      <c r="D1053" s="44">
        <v>3787672141.5416999</v>
      </c>
      <c r="E1053" s="44">
        <v>2841154056.7891998</v>
      </c>
      <c r="F1053" s="44">
        <v>1102222025.56266</v>
      </c>
      <c r="G1053" s="44">
        <v>286175310.91011101</v>
      </c>
      <c r="H1053" s="44">
        <v>365553723.80416399</v>
      </c>
      <c r="I1053" s="44">
        <v>175516965.769306</v>
      </c>
      <c r="J1053" s="49">
        <v>19639340000</v>
      </c>
    </row>
    <row r="1054" spans="1:10" s="57" customFormat="1" x14ac:dyDescent="0.25">
      <c r="A1054" s="38" t="s">
        <v>11</v>
      </c>
      <c r="B1054" s="43">
        <v>6667131012.3295403</v>
      </c>
      <c r="C1054" s="44">
        <v>4770908693.8391304</v>
      </c>
      <c r="D1054" s="44">
        <v>4024552979.4176998</v>
      </c>
      <c r="E1054" s="44">
        <v>3194579718.96071</v>
      </c>
      <c r="F1054" s="44">
        <v>1165051706.7337</v>
      </c>
      <c r="G1054" s="44">
        <v>275278068.364236</v>
      </c>
      <c r="H1054" s="44">
        <v>358443928.64613801</v>
      </c>
      <c r="I1054" s="44">
        <v>191318891.70884699</v>
      </c>
      <c r="J1054" s="49">
        <v>20647265000</v>
      </c>
    </row>
    <row r="1055" spans="1:10" s="57" customFormat="1" x14ac:dyDescent="0.25">
      <c r="A1055" s="39" t="s">
        <v>32</v>
      </c>
      <c r="B1055" s="45">
        <v>7026567697.2698898</v>
      </c>
      <c r="C1055" s="46">
        <v>4761390842.6724596</v>
      </c>
      <c r="D1055" s="46">
        <v>4059799314.40658</v>
      </c>
      <c r="E1055" s="46">
        <v>3339480961.9249201</v>
      </c>
      <c r="F1055" s="46">
        <v>1203512664.1568201</v>
      </c>
      <c r="G1055" s="46">
        <v>267520600.35456201</v>
      </c>
      <c r="H1055" s="46">
        <v>333577191.22799402</v>
      </c>
      <c r="I1055" s="46">
        <v>238037727.98677999</v>
      </c>
      <c r="J1055" s="50">
        <v>21229887000</v>
      </c>
    </row>
    <row r="1056" spans="1:10" s="57" customFormat="1" x14ac:dyDescent="0.25"/>
    <row r="1057" spans="1:10" s="57" customFormat="1" x14ac:dyDescent="0.25">
      <c r="A1057" s="25" t="s">
        <v>22</v>
      </c>
      <c r="B1057" s="24" t="s">
        <v>133</v>
      </c>
      <c r="C1057" s="24"/>
      <c r="D1057" s="24"/>
      <c r="E1057" s="24"/>
      <c r="F1057" s="24"/>
      <c r="G1057" s="24"/>
      <c r="H1057" s="24"/>
      <c r="I1057" s="24"/>
      <c r="J1057" s="24"/>
    </row>
    <row r="1058" spans="1:10" s="57" customFormat="1" x14ac:dyDescent="0.25">
      <c r="A1058" s="27" t="s">
        <v>24</v>
      </c>
      <c r="B1058" s="26" t="s">
        <v>25</v>
      </c>
      <c r="C1058" s="26"/>
      <c r="D1058" s="26"/>
      <c r="E1058" s="26"/>
      <c r="F1058" s="26"/>
      <c r="G1058" s="26"/>
      <c r="H1058" s="26"/>
      <c r="I1058" s="26"/>
      <c r="J1058" s="26"/>
    </row>
    <row r="1059" spans="1:10" s="57" customFormat="1" x14ac:dyDescent="0.25">
      <c r="A1059" s="29" t="s">
        <v>26</v>
      </c>
      <c r="B1059" s="28" t="s">
        <v>42</v>
      </c>
      <c r="C1059" s="28"/>
      <c r="D1059" s="28"/>
      <c r="E1059" s="28"/>
      <c r="F1059" s="28"/>
      <c r="G1059" s="28"/>
      <c r="H1059" s="28"/>
      <c r="I1059" s="28"/>
      <c r="J1059" s="28"/>
    </row>
    <row r="1060" spans="1:10" s="57" customFormat="1" x14ac:dyDescent="0.25">
      <c r="A1060" s="31" t="s">
        <v>27</v>
      </c>
      <c r="B1060" s="30" t="s">
        <v>28</v>
      </c>
      <c r="C1060" s="30"/>
      <c r="D1060" s="30"/>
      <c r="E1060" s="30"/>
      <c r="F1060" s="30"/>
      <c r="G1060" s="30"/>
      <c r="H1060" s="30"/>
      <c r="I1060" s="30"/>
      <c r="J1060" s="30"/>
    </row>
    <row r="1061" spans="1:10" s="57" customFormat="1" x14ac:dyDescent="0.25">
      <c r="A1061" s="33" t="s">
        <v>29</v>
      </c>
      <c r="B1061" s="32" t="s">
        <v>30</v>
      </c>
      <c r="C1061" s="32"/>
      <c r="D1061" s="32"/>
      <c r="E1061" s="32"/>
      <c r="F1061" s="32"/>
      <c r="G1061" s="32"/>
      <c r="H1061" s="32"/>
      <c r="I1061" s="32"/>
      <c r="J1061" s="32"/>
    </row>
    <row r="1062" spans="1:10" s="57" customFormat="1" x14ac:dyDescent="0.25">
      <c r="A1062" s="37" t="s">
        <v>31</v>
      </c>
      <c r="B1062" s="37" t="s">
        <v>39</v>
      </c>
      <c r="C1062" s="35"/>
      <c r="D1062" s="35"/>
      <c r="E1062" s="35"/>
      <c r="F1062" s="35"/>
      <c r="G1062" s="35"/>
      <c r="H1062" s="35"/>
      <c r="I1062" s="35"/>
      <c r="J1062" s="36"/>
    </row>
    <row r="1063" spans="1:10" s="57" customFormat="1" x14ac:dyDescent="0.25">
      <c r="A1063" s="37" t="s">
        <v>40</v>
      </c>
      <c r="B1063" s="34" t="s">
        <v>0</v>
      </c>
      <c r="C1063" s="40" t="s">
        <v>1</v>
      </c>
      <c r="D1063" s="40" t="s">
        <v>2</v>
      </c>
      <c r="E1063" s="40" t="s">
        <v>3</v>
      </c>
      <c r="F1063" s="40" t="s">
        <v>4</v>
      </c>
      <c r="G1063" s="40" t="s">
        <v>5</v>
      </c>
      <c r="H1063" s="40" t="s">
        <v>6</v>
      </c>
      <c r="I1063" s="40" t="s">
        <v>7</v>
      </c>
      <c r="J1063" s="47" t="s">
        <v>8</v>
      </c>
    </row>
    <row r="1064" spans="1:10" s="57" customFormat="1" x14ac:dyDescent="0.25">
      <c r="A1064" s="34" t="s">
        <v>9</v>
      </c>
      <c r="B1064" s="41">
        <v>2111218016.6290801</v>
      </c>
      <c r="C1064" s="42">
        <v>1796591598.3513801</v>
      </c>
      <c r="D1064" s="42">
        <v>1415273155.59988</v>
      </c>
      <c r="E1064" s="42">
        <v>881440382.55924702</v>
      </c>
      <c r="F1064" s="42">
        <v>284246866.19323999</v>
      </c>
      <c r="G1064" s="42">
        <v>79986196.220252499</v>
      </c>
      <c r="H1064" s="42">
        <v>71610552.888167098</v>
      </c>
      <c r="I1064" s="42">
        <v>51030231.558751598</v>
      </c>
      <c r="J1064" s="48">
        <v>6691397000</v>
      </c>
    </row>
    <row r="1065" spans="1:10" s="57" customFormat="1" x14ac:dyDescent="0.25">
      <c r="A1065" s="38" t="s">
        <v>10</v>
      </c>
      <c r="B1065" s="43">
        <v>2177619614.63133</v>
      </c>
      <c r="C1065" s="44">
        <v>1742905245.4087999</v>
      </c>
      <c r="D1065" s="44">
        <v>1403519260.61779</v>
      </c>
      <c r="E1065" s="44">
        <v>936575908.71961498</v>
      </c>
      <c r="F1065" s="44">
        <v>289234975.88370103</v>
      </c>
      <c r="G1065" s="44">
        <v>85783883.327325597</v>
      </c>
      <c r="H1065" s="44">
        <v>72315462.897422001</v>
      </c>
      <c r="I1065" s="44">
        <v>51939648.514011897</v>
      </c>
      <c r="J1065" s="49">
        <v>6759894000</v>
      </c>
    </row>
    <row r="1066" spans="1:10" s="57" customFormat="1" x14ac:dyDescent="0.25">
      <c r="A1066" s="38" t="s">
        <v>11</v>
      </c>
      <c r="B1066" s="43">
        <v>2170834630.4700599</v>
      </c>
      <c r="C1066" s="44">
        <v>1833964507.99793</v>
      </c>
      <c r="D1066" s="44">
        <v>1414642276.2727001</v>
      </c>
      <c r="E1066" s="44">
        <v>989415399.18204701</v>
      </c>
      <c r="F1066" s="44">
        <v>288228054.24497902</v>
      </c>
      <c r="G1066" s="44">
        <v>83682380.479500398</v>
      </c>
      <c r="H1066" s="44">
        <v>69325523.679270595</v>
      </c>
      <c r="I1066" s="44">
        <v>53490227.6735145</v>
      </c>
      <c r="J1066" s="49">
        <v>6903583000</v>
      </c>
    </row>
    <row r="1067" spans="1:10" s="57" customFormat="1" x14ac:dyDescent="0.25">
      <c r="A1067" s="39" t="s">
        <v>32</v>
      </c>
      <c r="B1067" s="45">
        <v>2529796753.2919202</v>
      </c>
      <c r="C1067" s="46">
        <v>2116353765.96119</v>
      </c>
      <c r="D1067" s="46">
        <v>1619638431.7469201</v>
      </c>
      <c r="E1067" s="46">
        <v>1069145152.89025</v>
      </c>
      <c r="F1067" s="46">
        <v>405408873.42816699</v>
      </c>
      <c r="G1067" s="46">
        <v>102881714.094699</v>
      </c>
      <c r="H1067" s="46">
        <v>81692121.313528493</v>
      </c>
      <c r="I1067" s="46">
        <v>62849187.273324601</v>
      </c>
      <c r="J1067" s="50">
        <v>7987766000</v>
      </c>
    </row>
    <row r="1068" spans="1:10" s="57" customFormat="1" x14ac:dyDescent="0.25"/>
    <row r="1069" spans="1:10" s="57" customFormat="1" x14ac:dyDescent="0.25">
      <c r="A1069" s="25" t="s">
        <v>22</v>
      </c>
      <c r="B1069" s="24" t="s">
        <v>134</v>
      </c>
      <c r="C1069" s="24"/>
      <c r="D1069" s="24"/>
      <c r="E1069" s="24"/>
      <c r="F1069" s="24"/>
      <c r="G1069" s="24"/>
      <c r="H1069" s="24"/>
      <c r="I1069" s="24"/>
      <c r="J1069" s="24"/>
    </row>
    <row r="1070" spans="1:10" s="57" customFormat="1" x14ac:dyDescent="0.25">
      <c r="A1070" s="27" t="s">
        <v>24</v>
      </c>
      <c r="B1070" s="26" t="s">
        <v>25</v>
      </c>
      <c r="C1070" s="26"/>
      <c r="D1070" s="26"/>
      <c r="E1070" s="26"/>
      <c r="F1070" s="26"/>
      <c r="G1070" s="26"/>
      <c r="H1070" s="26"/>
      <c r="I1070" s="26"/>
      <c r="J1070" s="26"/>
    </row>
    <row r="1071" spans="1:10" s="57" customFormat="1" x14ac:dyDescent="0.25">
      <c r="A1071" s="29" t="s">
        <v>26</v>
      </c>
      <c r="B1071" s="28" t="s">
        <v>42</v>
      </c>
      <c r="C1071" s="28"/>
      <c r="D1071" s="28"/>
      <c r="E1071" s="28"/>
      <c r="F1071" s="28"/>
      <c r="G1071" s="28"/>
      <c r="H1071" s="28"/>
      <c r="I1071" s="28"/>
      <c r="J1071" s="28"/>
    </row>
    <row r="1072" spans="1:10" s="57" customFormat="1" x14ac:dyDescent="0.25">
      <c r="A1072" s="31" t="s">
        <v>27</v>
      </c>
      <c r="B1072" s="30" t="s">
        <v>28</v>
      </c>
      <c r="C1072" s="30"/>
      <c r="D1072" s="30"/>
      <c r="E1072" s="30"/>
      <c r="F1072" s="30"/>
      <c r="G1072" s="30"/>
      <c r="H1072" s="30"/>
      <c r="I1072" s="30"/>
      <c r="J1072" s="30"/>
    </row>
    <row r="1073" spans="1:10" s="57" customFormat="1" x14ac:dyDescent="0.25">
      <c r="A1073" s="33" t="s">
        <v>29</v>
      </c>
      <c r="B1073" s="32" t="s">
        <v>30</v>
      </c>
      <c r="C1073" s="32"/>
      <c r="D1073" s="32"/>
      <c r="E1073" s="32"/>
      <c r="F1073" s="32"/>
      <c r="G1073" s="32"/>
      <c r="H1073" s="32"/>
      <c r="I1073" s="32"/>
      <c r="J1073" s="32"/>
    </row>
    <row r="1074" spans="1:10" s="57" customFormat="1" x14ac:dyDescent="0.25">
      <c r="A1074" s="37" t="s">
        <v>31</v>
      </c>
      <c r="B1074" s="37" t="s">
        <v>39</v>
      </c>
      <c r="C1074" s="35"/>
      <c r="D1074" s="35"/>
      <c r="E1074" s="35"/>
      <c r="F1074" s="35"/>
      <c r="G1074" s="35"/>
      <c r="H1074" s="35"/>
      <c r="I1074" s="35"/>
      <c r="J1074" s="36"/>
    </row>
    <row r="1075" spans="1:10" s="57" customFormat="1" x14ac:dyDescent="0.25">
      <c r="A1075" s="37" t="s">
        <v>40</v>
      </c>
      <c r="B1075" s="34" t="s">
        <v>0</v>
      </c>
      <c r="C1075" s="40" t="s">
        <v>1</v>
      </c>
      <c r="D1075" s="40" t="s">
        <v>2</v>
      </c>
      <c r="E1075" s="40" t="s">
        <v>3</v>
      </c>
      <c r="F1075" s="40" t="s">
        <v>4</v>
      </c>
      <c r="G1075" s="40" t="s">
        <v>5</v>
      </c>
      <c r="H1075" s="40" t="s">
        <v>6</v>
      </c>
      <c r="I1075" s="40" t="s">
        <v>7</v>
      </c>
      <c r="J1075" s="47" t="s">
        <v>8</v>
      </c>
    </row>
    <row r="1076" spans="1:10" s="57" customFormat="1" x14ac:dyDescent="0.25">
      <c r="A1076" s="34" t="s">
        <v>9</v>
      </c>
      <c r="B1076" s="41">
        <v>5141008274.2418299</v>
      </c>
      <c r="C1076" s="42">
        <v>4232651627.2047701</v>
      </c>
      <c r="D1076" s="42">
        <v>2730997135.96557</v>
      </c>
      <c r="E1076" s="42">
        <v>1680213948.63114</v>
      </c>
      <c r="F1076" s="42">
        <v>797968063.11301303</v>
      </c>
      <c r="G1076" s="42">
        <v>205723269.58717701</v>
      </c>
      <c r="H1076" s="42">
        <v>275058424.24153101</v>
      </c>
      <c r="I1076" s="42">
        <v>127519100.494969</v>
      </c>
      <c r="J1076" s="48">
        <v>15191139843.48</v>
      </c>
    </row>
    <row r="1077" spans="1:10" s="57" customFormat="1" x14ac:dyDescent="0.25">
      <c r="A1077" s="38" t="s">
        <v>10</v>
      </c>
      <c r="B1077" s="43">
        <v>4956106797.5191803</v>
      </c>
      <c r="C1077" s="44">
        <v>3743161076.0423298</v>
      </c>
      <c r="D1077" s="44">
        <v>2908584751.9000602</v>
      </c>
      <c r="E1077" s="44">
        <v>1721644818.18765</v>
      </c>
      <c r="F1077" s="44">
        <v>695447202.47231698</v>
      </c>
      <c r="G1077" s="44">
        <v>186971102.18594</v>
      </c>
      <c r="H1077" s="44">
        <v>240678182.519591</v>
      </c>
      <c r="I1077" s="44">
        <v>113711021.32294001</v>
      </c>
      <c r="J1077" s="49">
        <v>14566304952.15</v>
      </c>
    </row>
    <row r="1078" spans="1:10" s="57" customFormat="1" x14ac:dyDescent="0.25">
      <c r="A1078" s="38" t="s">
        <v>11</v>
      </c>
      <c r="B1078" s="43">
        <v>5459737037.4085197</v>
      </c>
      <c r="C1078" s="44">
        <v>3838675288.93677</v>
      </c>
      <c r="D1078" s="44">
        <v>3006100549.2719202</v>
      </c>
      <c r="E1078" s="44">
        <v>2138274964.29896</v>
      </c>
      <c r="F1078" s="44">
        <v>745493972.311185</v>
      </c>
      <c r="G1078" s="44">
        <v>204497663.51587901</v>
      </c>
      <c r="H1078" s="44">
        <v>252754912.71073699</v>
      </c>
      <c r="I1078" s="44">
        <v>143229852.43603599</v>
      </c>
      <c r="J1078" s="49">
        <v>15788764240.889999</v>
      </c>
    </row>
    <row r="1079" spans="1:10" s="57" customFormat="1" x14ac:dyDescent="0.25">
      <c r="A1079" s="39" t="s">
        <v>32</v>
      </c>
      <c r="B1079" s="45">
        <v>7110041971.3204603</v>
      </c>
      <c r="C1079" s="46">
        <v>4680484883.2557697</v>
      </c>
      <c r="D1079" s="46">
        <v>3496087701.7447</v>
      </c>
      <c r="E1079" s="46">
        <v>2236643036.7719798</v>
      </c>
      <c r="F1079" s="46">
        <v>800777043.87490499</v>
      </c>
      <c r="G1079" s="46">
        <v>207607026.96465001</v>
      </c>
      <c r="H1079" s="46">
        <v>272487935.97882599</v>
      </c>
      <c r="I1079" s="46">
        <v>152477528.97870299</v>
      </c>
      <c r="J1079" s="50">
        <v>18956607128.889999</v>
      </c>
    </row>
    <row r="1080" spans="1:10" s="57" customFormat="1" x14ac:dyDescent="0.25"/>
    <row r="1081" spans="1:10" s="57" customFormat="1" x14ac:dyDescent="0.25">
      <c r="A1081" s="25" t="s">
        <v>22</v>
      </c>
      <c r="B1081" s="24" t="s">
        <v>135</v>
      </c>
      <c r="C1081" s="24"/>
      <c r="D1081" s="24"/>
      <c r="E1081" s="24"/>
      <c r="F1081" s="24"/>
      <c r="G1081" s="24"/>
      <c r="H1081" s="24"/>
      <c r="I1081" s="24"/>
      <c r="J1081" s="24"/>
    </row>
    <row r="1082" spans="1:10" s="57" customFormat="1" x14ac:dyDescent="0.25">
      <c r="A1082" s="27" t="s">
        <v>24</v>
      </c>
      <c r="B1082" s="26" t="s">
        <v>25</v>
      </c>
      <c r="C1082" s="26"/>
      <c r="D1082" s="26"/>
      <c r="E1082" s="26"/>
      <c r="F1082" s="26"/>
      <c r="G1082" s="26"/>
      <c r="H1082" s="26"/>
      <c r="I1082" s="26"/>
      <c r="J1082" s="26"/>
    </row>
    <row r="1083" spans="1:10" s="57" customFormat="1" x14ac:dyDescent="0.25">
      <c r="A1083" s="29" t="s">
        <v>26</v>
      </c>
      <c r="B1083" s="28" t="s">
        <v>42</v>
      </c>
      <c r="C1083" s="28"/>
      <c r="D1083" s="28"/>
      <c r="E1083" s="28"/>
      <c r="F1083" s="28"/>
      <c r="G1083" s="28"/>
      <c r="H1083" s="28"/>
      <c r="I1083" s="28"/>
      <c r="J1083" s="28"/>
    </row>
    <row r="1084" spans="1:10" s="57" customFormat="1" x14ac:dyDescent="0.25">
      <c r="A1084" s="31" t="s">
        <v>27</v>
      </c>
      <c r="B1084" s="30" t="s">
        <v>28</v>
      </c>
      <c r="C1084" s="30"/>
      <c r="D1084" s="30"/>
      <c r="E1084" s="30"/>
      <c r="F1084" s="30"/>
      <c r="G1084" s="30"/>
      <c r="H1084" s="30"/>
      <c r="I1084" s="30"/>
      <c r="J1084" s="30"/>
    </row>
    <row r="1085" spans="1:10" s="57" customFormat="1" x14ac:dyDescent="0.25">
      <c r="A1085" s="33" t="s">
        <v>29</v>
      </c>
      <c r="B1085" s="32" t="s">
        <v>30</v>
      </c>
      <c r="C1085" s="32"/>
      <c r="D1085" s="32"/>
      <c r="E1085" s="32"/>
      <c r="F1085" s="32"/>
      <c r="G1085" s="32"/>
      <c r="H1085" s="32"/>
      <c r="I1085" s="32"/>
      <c r="J1085" s="32"/>
    </row>
    <row r="1086" spans="1:10" s="57" customFormat="1" x14ac:dyDescent="0.25">
      <c r="A1086" s="37" t="s">
        <v>31</v>
      </c>
      <c r="B1086" s="37" t="s">
        <v>13</v>
      </c>
      <c r="C1086" s="35"/>
      <c r="D1086" s="35"/>
      <c r="E1086" s="35"/>
      <c r="F1086" s="35"/>
      <c r="G1086" s="35"/>
      <c r="H1086" s="35"/>
      <c r="I1086" s="35"/>
      <c r="J1086" s="36"/>
    </row>
    <row r="1087" spans="1:10" s="57" customFormat="1" x14ac:dyDescent="0.25">
      <c r="A1087" s="37" t="s">
        <v>40</v>
      </c>
      <c r="B1087" s="34" t="s">
        <v>0</v>
      </c>
      <c r="C1087" s="40" t="s">
        <v>1</v>
      </c>
      <c r="D1087" s="40" t="s">
        <v>2</v>
      </c>
      <c r="E1087" s="40" t="s">
        <v>3</v>
      </c>
      <c r="F1087" s="40" t="s">
        <v>4</v>
      </c>
      <c r="G1087" s="40" t="s">
        <v>5</v>
      </c>
      <c r="H1087" s="40" t="s">
        <v>6</v>
      </c>
      <c r="I1087" s="40" t="s">
        <v>7</v>
      </c>
      <c r="J1087" s="47" t="s">
        <v>8</v>
      </c>
    </row>
    <row r="1088" spans="1:10" s="57" customFormat="1" x14ac:dyDescent="0.25">
      <c r="A1088" s="34" t="s">
        <v>9</v>
      </c>
      <c r="B1088" s="41">
        <v>1614736039.4865301</v>
      </c>
      <c r="C1088" s="42">
        <v>1068436887.4270101</v>
      </c>
      <c r="D1088" s="42">
        <v>870575339.26100802</v>
      </c>
      <c r="E1088" s="42">
        <v>451254815.12241501</v>
      </c>
      <c r="F1088" s="42">
        <v>326699123.86992598</v>
      </c>
      <c r="G1088" s="42">
        <v>80817987.207885802</v>
      </c>
      <c r="H1088" s="42">
        <v>62061226.364443697</v>
      </c>
      <c r="I1088" s="42">
        <v>38835581.260779701</v>
      </c>
      <c r="J1088" s="48">
        <v>4513417000</v>
      </c>
    </row>
    <row r="1089" spans="1:10" s="57" customFormat="1" x14ac:dyDescent="0.25">
      <c r="A1089" s="38" t="s">
        <v>10</v>
      </c>
      <c r="B1089" s="43">
        <v>1710680431.8420501</v>
      </c>
      <c r="C1089" s="44">
        <v>1147554485.75892</v>
      </c>
      <c r="D1089" s="44">
        <v>948574098.90587997</v>
      </c>
      <c r="E1089" s="44">
        <v>498520001.25076401</v>
      </c>
      <c r="F1089" s="44">
        <v>384910679.319902</v>
      </c>
      <c r="G1089" s="44">
        <v>87313858.839616999</v>
      </c>
      <c r="H1089" s="44">
        <v>66850108.8843389</v>
      </c>
      <c r="I1089" s="44">
        <v>43257335.198532</v>
      </c>
      <c r="J1089" s="49">
        <v>4887661000</v>
      </c>
    </row>
    <row r="1090" spans="1:10" s="57" customFormat="1" x14ac:dyDescent="0.25">
      <c r="A1090" s="38" t="s">
        <v>11</v>
      </c>
      <c r="B1090" s="43">
        <v>1770999335.6888599</v>
      </c>
      <c r="C1090" s="44">
        <v>1152558381.1026399</v>
      </c>
      <c r="D1090" s="44">
        <v>1028981393.50674</v>
      </c>
      <c r="E1090" s="44">
        <v>537640050.31145</v>
      </c>
      <c r="F1090" s="44">
        <v>391808784.77714598</v>
      </c>
      <c r="G1090" s="44">
        <v>91436159.901466995</v>
      </c>
      <c r="H1090" s="44">
        <v>72550696.639162093</v>
      </c>
      <c r="I1090" s="44">
        <v>46697198.072539203</v>
      </c>
      <c r="J1090" s="49">
        <v>5092672000</v>
      </c>
    </row>
    <row r="1091" spans="1:10" s="57" customFormat="1" x14ac:dyDescent="0.25">
      <c r="A1091" s="39" t="s">
        <v>32</v>
      </c>
      <c r="B1091" s="45">
        <v>1649085731.4637001</v>
      </c>
      <c r="C1091" s="46">
        <v>1119987829.2592199</v>
      </c>
      <c r="D1091" s="46">
        <v>973675963.15589595</v>
      </c>
      <c r="E1091" s="46">
        <v>507487542.73750699</v>
      </c>
      <c r="F1091" s="46">
        <v>392089645.97719502</v>
      </c>
      <c r="G1091" s="46">
        <v>84057777.419728801</v>
      </c>
      <c r="H1091" s="46">
        <v>69488456.175528601</v>
      </c>
      <c r="I1091" s="46">
        <v>44706053.811229698</v>
      </c>
      <c r="J1091" s="50">
        <v>4840579000</v>
      </c>
    </row>
    <row r="1092" spans="1:10" s="57" customFormat="1" x14ac:dyDescent="0.25"/>
    <row r="1093" spans="1:10" s="57" customFormat="1" x14ac:dyDescent="0.25">
      <c r="A1093" s="25" t="s">
        <v>22</v>
      </c>
      <c r="B1093" s="24" t="s">
        <v>136</v>
      </c>
      <c r="C1093" s="24"/>
      <c r="D1093" s="24"/>
      <c r="E1093" s="24"/>
      <c r="F1093" s="24"/>
      <c r="G1093" s="24"/>
      <c r="H1093" s="24"/>
      <c r="I1093" s="24"/>
      <c r="J1093" s="24"/>
    </row>
    <row r="1094" spans="1:10" s="57" customFormat="1" x14ac:dyDescent="0.25">
      <c r="A1094" s="27" t="s">
        <v>24</v>
      </c>
      <c r="B1094" s="26" t="s">
        <v>25</v>
      </c>
      <c r="C1094" s="26"/>
      <c r="D1094" s="26"/>
      <c r="E1094" s="26"/>
      <c r="F1094" s="26"/>
      <c r="G1094" s="26"/>
      <c r="H1094" s="26"/>
      <c r="I1094" s="26"/>
      <c r="J1094" s="26"/>
    </row>
    <row r="1095" spans="1:10" s="57" customFormat="1" x14ac:dyDescent="0.25">
      <c r="A1095" s="29" t="s">
        <v>26</v>
      </c>
      <c r="B1095" s="28" t="s">
        <v>42</v>
      </c>
      <c r="C1095" s="28"/>
      <c r="D1095" s="28"/>
      <c r="E1095" s="28"/>
      <c r="F1095" s="28"/>
      <c r="G1095" s="28"/>
      <c r="H1095" s="28"/>
      <c r="I1095" s="28"/>
      <c r="J1095" s="28"/>
    </row>
    <row r="1096" spans="1:10" s="57" customFormat="1" x14ac:dyDescent="0.25">
      <c r="A1096" s="31" t="s">
        <v>27</v>
      </c>
      <c r="B1096" s="30" t="s">
        <v>28</v>
      </c>
      <c r="C1096" s="30"/>
      <c r="D1096" s="30"/>
      <c r="E1096" s="30"/>
      <c r="F1096" s="30"/>
      <c r="G1096" s="30"/>
      <c r="H1096" s="30"/>
      <c r="I1096" s="30"/>
      <c r="J1096" s="30"/>
    </row>
    <row r="1097" spans="1:10" s="57" customFormat="1" x14ac:dyDescent="0.25">
      <c r="A1097" s="33" t="s">
        <v>29</v>
      </c>
      <c r="B1097" s="32" t="s">
        <v>30</v>
      </c>
      <c r="C1097" s="32"/>
      <c r="D1097" s="32"/>
      <c r="E1097" s="32"/>
      <c r="F1097" s="32"/>
      <c r="G1097" s="32"/>
      <c r="H1097" s="32"/>
      <c r="I1097" s="32"/>
      <c r="J1097" s="32"/>
    </row>
    <row r="1098" spans="1:10" s="57" customFormat="1" x14ac:dyDescent="0.25">
      <c r="A1098" s="37" t="s">
        <v>31</v>
      </c>
      <c r="B1098" s="37" t="s">
        <v>39</v>
      </c>
      <c r="C1098" s="35"/>
      <c r="D1098" s="35"/>
      <c r="E1098" s="35"/>
      <c r="F1098" s="35"/>
      <c r="G1098" s="35"/>
      <c r="H1098" s="35"/>
      <c r="I1098" s="35"/>
      <c r="J1098" s="36"/>
    </row>
    <row r="1099" spans="1:10" s="57" customFormat="1" x14ac:dyDescent="0.25">
      <c r="A1099" s="37" t="s">
        <v>40</v>
      </c>
      <c r="B1099" s="34" t="s">
        <v>0</v>
      </c>
      <c r="C1099" s="40" t="s">
        <v>1</v>
      </c>
      <c r="D1099" s="40" t="s">
        <v>2</v>
      </c>
      <c r="E1099" s="40" t="s">
        <v>3</v>
      </c>
      <c r="F1099" s="40" t="s">
        <v>4</v>
      </c>
      <c r="G1099" s="40" t="s">
        <v>5</v>
      </c>
      <c r="H1099" s="40" t="s">
        <v>6</v>
      </c>
      <c r="I1099" s="40" t="s">
        <v>7</v>
      </c>
      <c r="J1099" s="47" t="s">
        <v>8</v>
      </c>
    </row>
    <row r="1100" spans="1:10" s="57" customFormat="1" x14ac:dyDescent="0.25">
      <c r="A1100" s="34" t="s">
        <v>9</v>
      </c>
      <c r="B1100" s="41">
        <v>1578673003.4063301</v>
      </c>
      <c r="C1100" s="42">
        <v>1415534616.5539801</v>
      </c>
      <c r="D1100" s="42">
        <v>1145466507.6516099</v>
      </c>
      <c r="E1100" s="42">
        <v>667870149.85646105</v>
      </c>
      <c r="F1100" s="42">
        <v>427629349.735928</v>
      </c>
      <c r="G1100" s="42">
        <v>140347678.14653099</v>
      </c>
      <c r="H1100" s="42">
        <v>76996388.183296204</v>
      </c>
      <c r="I1100" s="42">
        <v>49383306.46587</v>
      </c>
      <c r="J1100" s="48">
        <v>5501901000</v>
      </c>
    </row>
    <row r="1101" spans="1:10" s="57" customFormat="1" x14ac:dyDescent="0.25">
      <c r="A1101" s="38" t="s">
        <v>10</v>
      </c>
      <c r="B1101" s="43">
        <v>1678225404.68328</v>
      </c>
      <c r="C1101" s="44">
        <v>1507893970.4610701</v>
      </c>
      <c r="D1101" s="44">
        <v>1226181222.6724</v>
      </c>
      <c r="E1101" s="44">
        <v>720485932.16697705</v>
      </c>
      <c r="F1101" s="44">
        <v>450844459.58016598</v>
      </c>
      <c r="G1101" s="44">
        <v>150017493.230555</v>
      </c>
      <c r="H1101" s="44">
        <v>82747445.249642894</v>
      </c>
      <c r="I1101" s="44">
        <v>53115071.955913901</v>
      </c>
      <c r="J1101" s="49">
        <v>5869511000</v>
      </c>
    </row>
    <row r="1102" spans="1:10" s="57" customFormat="1" x14ac:dyDescent="0.25">
      <c r="A1102" s="38" t="s">
        <v>11</v>
      </c>
      <c r="B1102" s="43">
        <v>1808959388.7848201</v>
      </c>
      <c r="C1102" s="44">
        <v>1623431435.8627801</v>
      </c>
      <c r="D1102" s="44">
        <v>1334962884.15959</v>
      </c>
      <c r="E1102" s="44">
        <v>788626181.38977301</v>
      </c>
      <c r="F1102" s="44">
        <v>482550475.40411699</v>
      </c>
      <c r="G1102" s="44">
        <v>159961961.538914</v>
      </c>
      <c r="H1102" s="44">
        <v>89375808.985316798</v>
      </c>
      <c r="I1102" s="44">
        <v>58951863.874688603</v>
      </c>
      <c r="J1102" s="49">
        <v>6346820000</v>
      </c>
    </row>
    <row r="1103" spans="1:10" s="57" customFormat="1" x14ac:dyDescent="0.25">
      <c r="A1103" s="39" t="s">
        <v>32</v>
      </c>
      <c r="B1103" s="45">
        <v>1896313286.11847</v>
      </c>
      <c r="C1103" s="46">
        <v>1699506801.1954601</v>
      </c>
      <c r="D1103" s="46">
        <v>1405703176.9384601</v>
      </c>
      <c r="E1103" s="46">
        <v>844372766.24682105</v>
      </c>
      <c r="F1103" s="46">
        <v>504628922.669173</v>
      </c>
      <c r="G1103" s="46">
        <v>165891759.04844001</v>
      </c>
      <c r="H1103" s="46">
        <v>93450541.7563335</v>
      </c>
      <c r="I1103" s="46">
        <v>62133746.026833899</v>
      </c>
      <c r="J1103" s="50">
        <v>6672000999.9999905</v>
      </c>
    </row>
    <row r="1104" spans="1:10" s="57" customFormat="1" x14ac:dyDescent="0.25"/>
    <row r="1105" spans="1:10" s="57" customFormat="1" x14ac:dyDescent="0.25">
      <c r="A1105" s="25" t="s">
        <v>22</v>
      </c>
      <c r="B1105" s="24" t="s">
        <v>137</v>
      </c>
      <c r="C1105" s="24"/>
      <c r="D1105" s="24"/>
      <c r="E1105" s="24"/>
      <c r="F1105" s="24"/>
      <c r="G1105" s="24"/>
      <c r="H1105" s="24"/>
      <c r="I1105" s="24"/>
      <c r="J1105" s="24"/>
    </row>
    <row r="1106" spans="1:10" s="57" customFormat="1" x14ac:dyDescent="0.25">
      <c r="A1106" s="27" t="s">
        <v>24</v>
      </c>
      <c r="B1106" s="26" t="s">
        <v>25</v>
      </c>
      <c r="C1106" s="26"/>
      <c r="D1106" s="26"/>
      <c r="E1106" s="26"/>
      <c r="F1106" s="26"/>
      <c r="G1106" s="26"/>
      <c r="H1106" s="26"/>
      <c r="I1106" s="26"/>
      <c r="J1106" s="26"/>
    </row>
    <row r="1107" spans="1:10" s="57" customFormat="1" x14ac:dyDescent="0.25">
      <c r="A1107" s="29" t="s">
        <v>26</v>
      </c>
      <c r="B1107" s="28" t="s">
        <v>42</v>
      </c>
      <c r="C1107" s="28"/>
      <c r="D1107" s="28"/>
      <c r="E1107" s="28"/>
      <c r="F1107" s="28"/>
      <c r="G1107" s="28"/>
      <c r="H1107" s="28"/>
      <c r="I1107" s="28"/>
      <c r="J1107" s="28"/>
    </row>
    <row r="1108" spans="1:10" s="57" customFormat="1" x14ac:dyDescent="0.25">
      <c r="A1108" s="31" t="s">
        <v>27</v>
      </c>
      <c r="B1108" s="30" t="s">
        <v>28</v>
      </c>
      <c r="C1108" s="30"/>
      <c r="D1108" s="30"/>
      <c r="E1108" s="30"/>
      <c r="F1108" s="30"/>
      <c r="G1108" s="30"/>
      <c r="H1108" s="30"/>
      <c r="I1108" s="30"/>
      <c r="J1108" s="30"/>
    </row>
    <row r="1109" spans="1:10" s="57" customFormat="1" x14ac:dyDescent="0.25">
      <c r="A1109" s="33" t="s">
        <v>29</v>
      </c>
      <c r="B1109" s="32" t="s">
        <v>30</v>
      </c>
      <c r="C1109" s="32"/>
      <c r="D1109" s="32"/>
      <c r="E1109" s="32"/>
      <c r="F1109" s="32"/>
      <c r="G1109" s="32"/>
      <c r="H1109" s="32"/>
      <c r="I1109" s="32"/>
      <c r="J1109" s="32"/>
    </row>
    <row r="1110" spans="1:10" s="57" customFormat="1" x14ac:dyDescent="0.25">
      <c r="A1110" s="37" t="s">
        <v>31</v>
      </c>
      <c r="B1110" s="37" t="s">
        <v>39</v>
      </c>
      <c r="C1110" s="35"/>
      <c r="D1110" s="35"/>
      <c r="E1110" s="35"/>
      <c r="F1110" s="35"/>
      <c r="G1110" s="35"/>
      <c r="H1110" s="35"/>
      <c r="I1110" s="35"/>
      <c r="J1110" s="36"/>
    </row>
    <row r="1111" spans="1:10" s="57" customFormat="1" x14ac:dyDescent="0.25">
      <c r="A1111" s="37" t="s">
        <v>40</v>
      </c>
      <c r="B1111" s="34" t="s">
        <v>0</v>
      </c>
      <c r="C1111" s="40" t="s">
        <v>1</v>
      </c>
      <c r="D1111" s="40" t="s">
        <v>2</v>
      </c>
      <c r="E1111" s="40" t="s">
        <v>3</v>
      </c>
      <c r="F1111" s="40" t="s">
        <v>4</v>
      </c>
      <c r="G1111" s="40" t="s">
        <v>5</v>
      </c>
      <c r="H1111" s="40" t="s">
        <v>6</v>
      </c>
      <c r="I1111" s="40" t="s">
        <v>7</v>
      </c>
      <c r="J1111" s="47" t="s">
        <v>8</v>
      </c>
    </row>
    <row r="1112" spans="1:10" s="57" customFormat="1" x14ac:dyDescent="0.25">
      <c r="A1112" s="34" t="s">
        <v>9</v>
      </c>
      <c r="B1112" s="41">
        <v>1430266330.8487</v>
      </c>
      <c r="C1112" s="42">
        <v>79185351.386150494</v>
      </c>
      <c r="D1112" s="42">
        <v>2556402383.7704802</v>
      </c>
      <c r="E1112" s="42">
        <v>5125355351.4548798</v>
      </c>
      <c r="F1112" s="42">
        <v>250013531.902394</v>
      </c>
      <c r="G1112" s="42">
        <v>51276226.8803562</v>
      </c>
      <c r="H1112" s="42">
        <v>0</v>
      </c>
      <c r="I1112" s="42">
        <v>96297823.7570429</v>
      </c>
      <c r="J1112" s="48">
        <v>9588797000</v>
      </c>
    </row>
    <row r="1113" spans="1:10" s="57" customFormat="1" x14ac:dyDescent="0.25">
      <c r="A1113" s="38" t="s">
        <v>10</v>
      </c>
      <c r="B1113" s="43">
        <v>1549643417.8882401</v>
      </c>
      <c r="C1113" s="44">
        <v>107973206.652761</v>
      </c>
      <c r="D1113" s="44">
        <v>2682433105.1386399</v>
      </c>
      <c r="E1113" s="44">
        <v>5285758152.7520504</v>
      </c>
      <c r="F1113" s="44">
        <v>262236269.57880801</v>
      </c>
      <c r="G1113" s="44">
        <v>55633365.502058201</v>
      </c>
      <c r="H1113" s="44">
        <v>0</v>
      </c>
      <c r="I1113" s="44">
        <v>94974482.487427801</v>
      </c>
      <c r="J1113" s="49">
        <v>10038652000</v>
      </c>
    </row>
    <row r="1114" spans="1:10" s="57" customFormat="1" x14ac:dyDescent="0.25">
      <c r="A1114" s="38" t="s">
        <v>11</v>
      </c>
      <c r="B1114" s="43">
        <v>1346239947.09831</v>
      </c>
      <c r="C1114" s="44">
        <v>74879892.425027803</v>
      </c>
      <c r="D1114" s="44">
        <v>2081093492.0637701</v>
      </c>
      <c r="E1114" s="44">
        <v>5446034861.0500698</v>
      </c>
      <c r="F1114" s="44">
        <v>278863631.88565397</v>
      </c>
      <c r="G1114" s="44">
        <v>42448601.253979497</v>
      </c>
      <c r="H1114" s="44">
        <v>0</v>
      </c>
      <c r="I1114" s="44">
        <v>98750574.223186702</v>
      </c>
      <c r="J1114" s="49">
        <v>9368311000</v>
      </c>
    </row>
    <row r="1115" spans="1:10" s="57" customFormat="1" x14ac:dyDescent="0.25">
      <c r="A1115" s="39" t="s">
        <v>32</v>
      </c>
      <c r="B1115" s="45">
        <v>1428932707.6296501</v>
      </c>
      <c r="C1115" s="46">
        <v>80545431.282553196</v>
      </c>
      <c r="D1115" s="46">
        <v>2216338980.8231502</v>
      </c>
      <c r="E1115" s="46">
        <v>7103609111.16327</v>
      </c>
      <c r="F1115" s="46">
        <v>374578151.12081403</v>
      </c>
      <c r="G1115" s="46">
        <v>54124532.405533403</v>
      </c>
      <c r="H1115" s="46">
        <v>0</v>
      </c>
      <c r="I1115" s="46">
        <v>168500085.57502601</v>
      </c>
      <c r="J1115" s="50">
        <v>11426629000</v>
      </c>
    </row>
    <row r="1116" spans="1:10" s="57" customFormat="1" x14ac:dyDescent="0.25"/>
    <row r="1117" spans="1:10" s="57" customFormat="1" x14ac:dyDescent="0.25">
      <c r="A1117" s="25" t="s">
        <v>22</v>
      </c>
      <c r="B1117" s="24" t="s">
        <v>138</v>
      </c>
      <c r="C1117" s="24"/>
      <c r="D1117" s="24"/>
      <c r="E1117" s="24"/>
      <c r="F1117" s="24"/>
      <c r="G1117" s="24"/>
      <c r="H1117" s="24"/>
      <c r="I1117" s="24"/>
      <c r="J1117" s="24"/>
    </row>
    <row r="1118" spans="1:10" s="57" customFormat="1" x14ac:dyDescent="0.25">
      <c r="A1118" s="27" t="s">
        <v>24</v>
      </c>
      <c r="B1118" s="26" t="s">
        <v>25</v>
      </c>
      <c r="C1118" s="26"/>
      <c r="D1118" s="26"/>
      <c r="E1118" s="26"/>
      <c r="F1118" s="26"/>
      <c r="G1118" s="26"/>
      <c r="H1118" s="26"/>
      <c r="I1118" s="26"/>
      <c r="J1118" s="26"/>
    </row>
    <row r="1119" spans="1:10" s="57" customFormat="1" x14ac:dyDescent="0.25">
      <c r="A1119" s="29" t="s">
        <v>26</v>
      </c>
      <c r="B1119" s="28" t="s">
        <v>42</v>
      </c>
      <c r="C1119" s="28"/>
      <c r="D1119" s="28"/>
      <c r="E1119" s="28"/>
      <c r="F1119" s="28"/>
      <c r="G1119" s="28"/>
      <c r="H1119" s="28"/>
      <c r="I1119" s="28"/>
      <c r="J1119" s="28"/>
    </row>
    <row r="1120" spans="1:10" s="57" customFormat="1" x14ac:dyDescent="0.25">
      <c r="A1120" s="31" t="s">
        <v>27</v>
      </c>
      <c r="B1120" s="30" t="s">
        <v>28</v>
      </c>
      <c r="C1120" s="30"/>
      <c r="D1120" s="30"/>
      <c r="E1120" s="30"/>
      <c r="F1120" s="30"/>
      <c r="G1120" s="30"/>
      <c r="H1120" s="30"/>
      <c r="I1120" s="30"/>
      <c r="J1120" s="30"/>
    </row>
    <row r="1121" spans="1:10" s="57" customFormat="1" x14ac:dyDescent="0.25">
      <c r="A1121" s="33" t="s">
        <v>29</v>
      </c>
      <c r="B1121" s="32" t="s">
        <v>30</v>
      </c>
      <c r="C1121" s="32"/>
      <c r="D1121" s="32"/>
      <c r="E1121" s="32"/>
      <c r="F1121" s="32"/>
      <c r="G1121" s="32"/>
      <c r="H1121" s="32"/>
      <c r="I1121" s="32"/>
      <c r="J1121" s="32"/>
    </row>
    <row r="1122" spans="1:10" s="57" customFormat="1" x14ac:dyDescent="0.25">
      <c r="A1122" s="37" t="s">
        <v>31</v>
      </c>
      <c r="B1122" s="37" t="s">
        <v>39</v>
      </c>
      <c r="C1122" s="35"/>
      <c r="D1122" s="35"/>
      <c r="E1122" s="35"/>
      <c r="F1122" s="35"/>
      <c r="G1122" s="35"/>
      <c r="H1122" s="35"/>
      <c r="I1122" s="35"/>
      <c r="J1122" s="36"/>
    </row>
    <row r="1123" spans="1:10" s="57" customFormat="1" x14ac:dyDescent="0.25">
      <c r="A1123" s="37" t="s">
        <v>40</v>
      </c>
      <c r="B1123" s="34" t="s">
        <v>0</v>
      </c>
      <c r="C1123" s="40" t="s">
        <v>1</v>
      </c>
      <c r="D1123" s="40" t="s">
        <v>2</v>
      </c>
      <c r="E1123" s="40" t="s">
        <v>3</v>
      </c>
      <c r="F1123" s="40" t="s">
        <v>4</v>
      </c>
      <c r="G1123" s="40" t="s">
        <v>5</v>
      </c>
      <c r="H1123" s="40" t="s">
        <v>6</v>
      </c>
      <c r="I1123" s="40" t="s">
        <v>7</v>
      </c>
      <c r="J1123" s="47" t="s">
        <v>8</v>
      </c>
    </row>
    <row r="1124" spans="1:10" s="57" customFormat="1" x14ac:dyDescent="0.25">
      <c r="A1124" s="34" t="s">
        <v>9</v>
      </c>
      <c r="B1124" s="41">
        <v>11413573993.9606</v>
      </c>
      <c r="C1124" s="42">
        <v>8736303120.4684601</v>
      </c>
      <c r="D1124" s="42">
        <v>7053126713.1314497</v>
      </c>
      <c r="E1124" s="42">
        <v>3686517963.4560399</v>
      </c>
      <c r="F1124" s="42">
        <v>2595088713.85497</v>
      </c>
      <c r="G1124" s="42">
        <v>811073915.97234595</v>
      </c>
      <c r="H1124" s="42">
        <v>579959840.74669695</v>
      </c>
      <c r="I1124" s="42">
        <v>366096738.409419</v>
      </c>
      <c r="J1124" s="48">
        <v>35241741000</v>
      </c>
    </row>
    <row r="1125" spans="1:10" s="57" customFormat="1" x14ac:dyDescent="0.25">
      <c r="A1125" s="38" t="s">
        <v>10</v>
      </c>
      <c r="B1125" s="43">
        <v>11894251222.7332</v>
      </c>
      <c r="C1125" s="44">
        <v>9144231660.7179508</v>
      </c>
      <c r="D1125" s="44">
        <v>7401327841.9248199</v>
      </c>
      <c r="E1125" s="44">
        <v>3917349813.9635201</v>
      </c>
      <c r="F1125" s="44">
        <v>2697652105.1488099</v>
      </c>
      <c r="G1125" s="44">
        <v>838547600.57724798</v>
      </c>
      <c r="H1125" s="44">
        <v>607862818.89234304</v>
      </c>
      <c r="I1125" s="44">
        <v>381159936.04208201</v>
      </c>
      <c r="J1125" s="49">
        <v>36882383000</v>
      </c>
    </row>
    <row r="1126" spans="1:10" s="57" customFormat="1" x14ac:dyDescent="0.25">
      <c r="A1126" s="38" t="s">
        <v>11</v>
      </c>
      <c r="B1126" s="43">
        <v>12999769049.069599</v>
      </c>
      <c r="C1126" s="44">
        <v>10037613120.1231</v>
      </c>
      <c r="D1126" s="44">
        <v>8144036316.2889299</v>
      </c>
      <c r="E1126" s="44">
        <v>4381359597.6243</v>
      </c>
      <c r="F1126" s="44">
        <v>2937150698.2005</v>
      </c>
      <c r="G1126" s="44">
        <v>905558308.70847499</v>
      </c>
      <c r="H1126" s="44">
        <v>667808058.80339098</v>
      </c>
      <c r="I1126" s="44">
        <v>422839494.46136099</v>
      </c>
      <c r="J1126" s="49">
        <v>40496134643.279701</v>
      </c>
    </row>
    <row r="1127" spans="1:10" s="57" customFormat="1" x14ac:dyDescent="0.25">
      <c r="A1127" s="39" t="s">
        <v>32</v>
      </c>
      <c r="B1127" s="45">
        <v>14204959400.431601</v>
      </c>
      <c r="C1127" s="46">
        <v>11011768927.068501</v>
      </c>
      <c r="D1127" s="46">
        <v>8919299431.3222198</v>
      </c>
      <c r="E1127" s="46">
        <v>4850557897.6348495</v>
      </c>
      <c r="F1127" s="46">
        <v>3191143041.6564398</v>
      </c>
      <c r="G1127" s="46">
        <v>977909325.93390596</v>
      </c>
      <c r="H1127" s="46">
        <v>730484054.32818794</v>
      </c>
      <c r="I1127" s="46">
        <v>463920243.59095299</v>
      </c>
      <c r="J1127" s="50">
        <v>44350042321.966698</v>
      </c>
    </row>
    <row r="1128" spans="1:10" s="57" customFormat="1" x14ac:dyDescent="0.25"/>
    <row r="1129" spans="1:10" s="57" customFormat="1" x14ac:dyDescent="0.25">
      <c r="A1129" s="25" t="s">
        <v>22</v>
      </c>
      <c r="B1129" s="24" t="s">
        <v>139</v>
      </c>
      <c r="C1129" s="24"/>
      <c r="D1129" s="24"/>
      <c r="E1129" s="24"/>
      <c r="F1129" s="24"/>
      <c r="G1129" s="24"/>
      <c r="H1129" s="24"/>
      <c r="I1129" s="24"/>
      <c r="J1129" s="24"/>
    </row>
    <row r="1130" spans="1:10" s="57" customFormat="1" x14ac:dyDescent="0.25">
      <c r="A1130" s="27" t="s">
        <v>24</v>
      </c>
      <c r="B1130" s="26" t="s">
        <v>25</v>
      </c>
      <c r="C1130" s="26"/>
      <c r="D1130" s="26"/>
      <c r="E1130" s="26"/>
      <c r="F1130" s="26"/>
      <c r="G1130" s="26"/>
      <c r="H1130" s="26"/>
      <c r="I1130" s="26"/>
      <c r="J1130" s="26"/>
    </row>
    <row r="1131" spans="1:10" s="57" customFormat="1" x14ac:dyDescent="0.25">
      <c r="A1131" s="29" t="s">
        <v>26</v>
      </c>
      <c r="B1131" s="28" t="s">
        <v>42</v>
      </c>
      <c r="C1131" s="28"/>
      <c r="D1131" s="28"/>
      <c r="E1131" s="28"/>
      <c r="F1131" s="28"/>
      <c r="G1131" s="28"/>
      <c r="H1131" s="28"/>
      <c r="I1131" s="28"/>
      <c r="J1131" s="28"/>
    </row>
    <row r="1132" spans="1:10" s="57" customFormat="1" x14ac:dyDescent="0.25">
      <c r="A1132" s="31" t="s">
        <v>27</v>
      </c>
      <c r="B1132" s="30" t="s">
        <v>28</v>
      </c>
      <c r="C1132" s="30"/>
      <c r="D1132" s="30"/>
      <c r="E1132" s="30"/>
      <c r="F1132" s="30"/>
      <c r="G1132" s="30"/>
      <c r="H1132" s="30"/>
      <c r="I1132" s="30"/>
      <c r="J1132" s="30"/>
    </row>
    <row r="1133" spans="1:10" s="57" customFormat="1" x14ac:dyDescent="0.25">
      <c r="A1133" s="33" t="s">
        <v>29</v>
      </c>
      <c r="B1133" s="32" t="s">
        <v>30</v>
      </c>
      <c r="C1133" s="32"/>
      <c r="D1133" s="32"/>
      <c r="E1133" s="32"/>
      <c r="F1133" s="32"/>
      <c r="G1133" s="32"/>
      <c r="H1133" s="32"/>
      <c r="I1133" s="32"/>
      <c r="J1133" s="32"/>
    </row>
    <row r="1134" spans="1:10" s="57" customFormat="1" x14ac:dyDescent="0.25">
      <c r="A1134" s="37" t="s">
        <v>31</v>
      </c>
      <c r="B1134" s="37" t="s">
        <v>39</v>
      </c>
      <c r="C1134" s="35"/>
      <c r="D1134" s="35"/>
      <c r="E1134" s="35"/>
      <c r="F1134" s="35"/>
      <c r="G1134" s="35"/>
      <c r="H1134" s="35"/>
      <c r="I1134" s="35"/>
      <c r="J1134" s="36"/>
    </row>
    <row r="1135" spans="1:10" s="57" customFormat="1" x14ac:dyDescent="0.25">
      <c r="A1135" s="37" t="s">
        <v>40</v>
      </c>
      <c r="B1135" s="34" t="s">
        <v>0</v>
      </c>
      <c r="C1135" s="40" t="s">
        <v>1</v>
      </c>
      <c r="D1135" s="40" t="s">
        <v>2</v>
      </c>
      <c r="E1135" s="40" t="s">
        <v>3</v>
      </c>
      <c r="F1135" s="40" t="s">
        <v>4</v>
      </c>
      <c r="G1135" s="40" t="s">
        <v>5</v>
      </c>
      <c r="H1135" s="40" t="s">
        <v>6</v>
      </c>
      <c r="I1135" s="40" t="s">
        <v>7</v>
      </c>
      <c r="J1135" s="47" t="s">
        <v>8</v>
      </c>
    </row>
    <row r="1136" spans="1:10" s="57" customFormat="1" x14ac:dyDescent="0.25">
      <c r="A1136" s="34" t="s">
        <v>9</v>
      </c>
      <c r="B1136" s="41">
        <v>12703300661.613701</v>
      </c>
      <c r="C1136" s="42">
        <v>9205025398.0445194</v>
      </c>
      <c r="D1136" s="42">
        <v>8394245579.2123299</v>
      </c>
      <c r="E1136" s="42">
        <v>4368170233.39289</v>
      </c>
      <c r="F1136" s="42">
        <v>2981181055.8435402</v>
      </c>
      <c r="G1136" s="42">
        <v>1000539366.16511</v>
      </c>
      <c r="H1136" s="42">
        <v>608347609.12227595</v>
      </c>
      <c r="I1136" s="42">
        <v>710918559.676875</v>
      </c>
      <c r="J1136" s="48">
        <v>39971728463.071297</v>
      </c>
    </row>
    <row r="1137" spans="1:10" s="57" customFormat="1" x14ac:dyDescent="0.25">
      <c r="A1137" s="38" t="s">
        <v>10</v>
      </c>
      <c r="B1137" s="43">
        <v>13257025414.0809</v>
      </c>
      <c r="C1137" s="44">
        <v>9599877716.3073807</v>
      </c>
      <c r="D1137" s="44">
        <v>8794707299.8230095</v>
      </c>
      <c r="E1137" s="44">
        <v>4597650543.6373196</v>
      </c>
      <c r="F1137" s="44">
        <v>3098768223.3087201</v>
      </c>
      <c r="G1137" s="44">
        <v>1031705936.05074</v>
      </c>
      <c r="H1137" s="44">
        <v>631971009.789886</v>
      </c>
      <c r="I1137" s="44">
        <v>730610775.46330905</v>
      </c>
      <c r="J1137" s="49">
        <v>41742316918.461304</v>
      </c>
    </row>
    <row r="1138" spans="1:10" s="57" customFormat="1" x14ac:dyDescent="0.25">
      <c r="A1138" s="38" t="s">
        <v>11</v>
      </c>
      <c r="B1138" s="43">
        <v>13781174758.413</v>
      </c>
      <c r="C1138" s="44">
        <v>10022581264.2202</v>
      </c>
      <c r="D1138" s="44">
        <v>9236680828.1552696</v>
      </c>
      <c r="E1138" s="44">
        <v>4882606037.2527704</v>
      </c>
      <c r="F1138" s="44">
        <v>3218656685.1957502</v>
      </c>
      <c r="G1138" s="44">
        <v>1055868493.46127</v>
      </c>
      <c r="H1138" s="44">
        <v>658911041.68915796</v>
      </c>
      <c r="I1138" s="44">
        <v>762211417.48296499</v>
      </c>
      <c r="J1138" s="49">
        <v>43618690525.870399</v>
      </c>
    </row>
    <row r="1139" spans="1:10" s="57" customFormat="1" x14ac:dyDescent="0.25">
      <c r="A1139" s="39" t="s">
        <v>32</v>
      </c>
      <c r="B1139" s="45">
        <v>14367160666.559299</v>
      </c>
      <c r="C1139" s="46">
        <v>10510352936.9254</v>
      </c>
      <c r="D1139" s="46">
        <v>9684739212.5361195</v>
      </c>
      <c r="E1139" s="46">
        <v>5177216370.8544598</v>
      </c>
      <c r="F1139" s="46">
        <v>3340254640.7098498</v>
      </c>
      <c r="G1139" s="46">
        <v>1075340231.0569799</v>
      </c>
      <c r="H1139" s="46">
        <v>699079728.40935397</v>
      </c>
      <c r="I1139" s="46">
        <v>805463940.39853406</v>
      </c>
      <c r="J1139" s="50">
        <v>45659607727.449997</v>
      </c>
    </row>
    <row r="1140" spans="1:10" s="57" customFormat="1" x14ac:dyDescent="0.25"/>
    <row r="1141" spans="1:10" s="57" customFormat="1" x14ac:dyDescent="0.25">
      <c r="A1141" s="25" t="s">
        <v>22</v>
      </c>
      <c r="B1141" s="24" t="s">
        <v>140</v>
      </c>
      <c r="C1141" s="24"/>
      <c r="D1141" s="24"/>
      <c r="E1141" s="24"/>
      <c r="F1141" s="24"/>
      <c r="G1141" s="24"/>
      <c r="H1141" s="24"/>
      <c r="I1141" s="24"/>
      <c r="J1141" s="24"/>
    </row>
    <row r="1142" spans="1:10" s="57" customFormat="1" x14ac:dyDescent="0.25">
      <c r="A1142" s="27" t="s">
        <v>24</v>
      </c>
      <c r="B1142" s="26" t="s">
        <v>25</v>
      </c>
      <c r="C1142" s="26"/>
      <c r="D1142" s="26"/>
      <c r="E1142" s="26"/>
      <c r="F1142" s="26"/>
      <c r="G1142" s="26"/>
      <c r="H1142" s="26"/>
      <c r="I1142" s="26"/>
      <c r="J1142" s="26"/>
    </row>
    <row r="1143" spans="1:10" s="57" customFormat="1" x14ac:dyDescent="0.25">
      <c r="A1143" s="29" t="s">
        <v>26</v>
      </c>
      <c r="B1143" s="28" t="s">
        <v>42</v>
      </c>
      <c r="C1143" s="28"/>
      <c r="D1143" s="28"/>
      <c r="E1143" s="28"/>
      <c r="F1143" s="28"/>
      <c r="G1143" s="28"/>
      <c r="H1143" s="28"/>
      <c r="I1143" s="28"/>
      <c r="J1143" s="28"/>
    </row>
    <row r="1144" spans="1:10" s="57" customFormat="1" x14ac:dyDescent="0.25">
      <c r="A1144" s="31" t="s">
        <v>27</v>
      </c>
      <c r="B1144" s="30" t="s">
        <v>28</v>
      </c>
      <c r="C1144" s="30"/>
      <c r="D1144" s="30"/>
      <c r="E1144" s="30"/>
      <c r="F1144" s="30"/>
      <c r="G1144" s="30"/>
      <c r="H1144" s="30"/>
      <c r="I1144" s="30"/>
      <c r="J1144" s="30"/>
    </row>
    <row r="1145" spans="1:10" s="57" customFormat="1" x14ac:dyDescent="0.25">
      <c r="A1145" s="33" t="s">
        <v>29</v>
      </c>
      <c r="B1145" s="32" t="s">
        <v>30</v>
      </c>
      <c r="C1145" s="32"/>
      <c r="D1145" s="32"/>
      <c r="E1145" s="32"/>
      <c r="F1145" s="32"/>
      <c r="G1145" s="32"/>
      <c r="H1145" s="32"/>
      <c r="I1145" s="32"/>
      <c r="J1145" s="32"/>
    </row>
    <row r="1146" spans="1:10" s="57" customFormat="1" x14ac:dyDescent="0.25">
      <c r="A1146" s="37" t="s">
        <v>31</v>
      </c>
      <c r="B1146" s="37" t="s">
        <v>39</v>
      </c>
      <c r="C1146" s="35"/>
      <c r="D1146" s="35"/>
      <c r="E1146" s="35"/>
      <c r="F1146" s="35"/>
      <c r="G1146" s="35"/>
      <c r="H1146" s="35"/>
      <c r="I1146" s="35"/>
      <c r="J1146" s="36"/>
    </row>
    <row r="1147" spans="1:10" s="57" customFormat="1" x14ac:dyDescent="0.25">
      <c r="A1147" s="37" t="s">
        <v>40</v>
      </c>
      <c r="B1147" s="34" t="s">
        <v>0</v>
      </c>
      <c r="C1147" s="40" t="s">
        <v>1</v>
      </c>
      <c r="D1147" s="40" t="s">
        <v>2</v>
      </c>
      <c r="E1147" s="40" t="s">
        <v>3</v>
      </c>
      <c r="F1147" s="40" t="s">
        <v>4</v>
      </c>
      <c r="G1147" s="40" t="s">
        <v>5</v>
      </c>
      <c r="H1147" s="40" t="s">
        <v>6</v>
      </c>
      <c r="I1147" s="40" t="s">
        <v>7</v>
      </c>
      <c r="J1147" s="47" t="s">
        <v>8</v>
      </c>
    </row>
    <row r="1148" spans="1:10" s="57" customFormat="1" x14ac:dyDescent="0.25">
      <c r="A1148" s="34" t="s">
        <v>9</v>
      </c>
      <c r="B1148" s="41">
        <v>1716366689.8536301</v>
      </c>
      <c r="C1148" s="42">
        <v>1267169466.4405799</v>
      </c>
      <c r="D1148" s="42">
        <v>1076056797.7509501</v>
      </c>
      <c r="E1148" s="42">
        <v>582365205.41516495</v>
      </c>
      <c r="F1148" s="42">
        <v>392086611.94211799</v>
      </c>
      <c r="G1148" s="42">
        <v>124392098.937222</v>
      </c>
      <c r="H1148" s="42">
        <v>97455196.489001602</v>
      </c>
      <c r="I1148" s="42">
        <v>83950943.032585695</v>
      </c>
      <c r="J1148" s="48">
        <v>5339843009.8612499</v>
      </c>
    </row>
    <row r="1149" spans="1:10" s="57" customFormat="1" x14ac:dyDescent="0.25">
      <c r="A1149" s="38" t="s">
        <v>10</v>
      </c>
      <c r="B1149" s="43">
        <v>1844937810.1375999</v>
      </c>
      <c r="C1149" s="44">
        <v>1369239820.3206201</v>
      </c>
      <c r="D1149" s="44">
        <v>1159866182.67414</v>
      </c>
      <c r="E1149" s="44">
        <v>633740132.03093696</v>
      </c>
      <c r="F1149" s="44">
        <v>418843044.37610102</v>
      </c>
      <c r="G1149" s="44">
        <v>132337798.47054701</v>
      </c>
      <c r="H1149" s="44">
        <v>103463338.62024701</v>
      </c>
      <c r="I1149" s="44">
        <v>86069992.555215493</v>
      </c>
      <c r="J1149" s="49">
        <v>5748498119.1854095</v>
      </c>
    </row>
    <row r="1150" spans="1:10" s="57" customFormat="1" x14ac:dyDescent="0.25">
      <c r="A1150" s="38" t="s">
        <v>11</v>
      </c>
      <c r="B1150" s="43">
        <v>1826155785.1828799</v>
      </c>
      <c r="C1150" s="44">
        <v>1366121840.9963</v>
      </c>
      <c r="D1150" s="44">
        <v>1150614073.7423999</v>
      </c>
      <c r="E1150" s="44">
        <v>641081020.79082096</v>
      </c>
      <c r="F1150" s="44">
        <v>413185752.88696599</v>
      </c>
      <c r="G1150" s="44">
        <v>129352519.934967</v>
      </c>
      <c r="H1150" s="44">
        <v>100110823.870506</v>
      </c>
      <c r="I1150" s="44">
        <v>80512813.938341305</v>
      </c>
      <c r="J1150" s="49">
        <v>5707134631.3431902</v>
      </c>
    </row>
    <row r="1151" spans="1:10" s="57" customFormat="1" x14ac:dyDescent="0.25">
      <c r="A1151" s="39" t="s">
        <v>32</v>
      </c>
      <c r="B1151" s="45">
        <v>1829823910.79232</v>
      </c>
      <c r="C1151" s="46">
        <v>1377368791.6087101</v>
      </c>
      <c r="D1151" s="46">
        <v>1155045198.0186901</v>
      </c>
      <c r="E1151" s="46">
        <v>648572067.70636404</v>
      </c>
      <c r="F1151" s="46">
        <v>414898891.81204802</v>
      </c>
      <c r="G1151" s="46">
        <v>128375909.477053</v>
      </c>
      <c r="H1151" s="46">
        <v>100804588.77295201</v>
      </c>
      <c r="I1151" s="46">
        <v>78320401.881831706</v>
      </c>
      <c r="J1151" s="50">
        <v>5733209760.0699701</v>
      </c>
    </row>
    <row r="1152" spans="1:10" s="57" customFormat="1" x14ac:dyDescent="0.25"/>
    <row r="1153" spans="1:10" s="57" customFormat="1" x14ac:dyDescent="0.25">
      <c r="A1153" s="25" t="s">
        <v>22</v>
      </c>
      <c r="B1153" s="24" t="s">
        <v>141</v>
      </c>
      <c r="C1153" s="24"/>
      <c r="D1153" s="24"/>
      <c r="E1153" s="24"/>
      <c r="F1153" s="24"/>
      <c r="G1153" s="24"/>
      <c r="H1153" s="24"/>
      <c r="I1153" s="24"/>
      <c r="J1153" s="24"/>
    </row>
    <row r="1154" spans="1:10" s="57" customFormat="1" x14ac:dyDescent="0.25">
      <c r="A1154" s="27" t="s">
        <v>24</v>
      </c>
      <c r="B1154" s="26" t="s">
        <v>25</v>
      </c>
      <c r="C1154" s="26"/>
      <c r="D1154" s="26"/>
      <c r="E1154" s="26"/>
      <c r="F1154" s="26"/>
      <c r="G1154" s="26"/>
      <c r="H1154" s="26"/>
      <c r="I1154" s="26"/>
      <c r="J1154" s="26"/>
    </row>
    <row r="1155" spans="1:10" s="57" customFormat="1" x14ac:dyDescent="0.25">
      <c r="A1155" s="29" t="s">
        <v>26</v>
      </c>
      <c r="B1155" s="28" t="s">
        <v>42</v>
      </c>
      <c r="C1155" s="28"/>
      <c r="D1155" s="28"/>
      <c r="E1155" s="28"/>
      <c r="F1155" s="28"/>
      <c r="G1155" s="28"/>
      <c r="H1155" s="28"/>
      <c r="I1155" s="28"/>
      <c r="J1155" s="28"/>
    </row>
    <row r="1156" spans="1:10" s="57" customFormat="1" x14ac:dyDescent="0.25">
      <c r="A1156" s="31" t="s">
        <v>27</v>
      </c>
      <c r="B1156" s="30" t="s">
        <v>28</v>
      </c>
      <c r="C1156" s="30"/>
      <c r="D1156" s="30"/>
      <c r="E1156" s="30"/>
      <c r="F1156" s="30"/>
      <c r="G1156" s="30"/>
      <c r="H1156" s="30"/>
      <c r="I1156" s="30"/>
      <c r="J1156" s="30"/>
    </row>
    <row r="1157" spans="1:10" s="57" customFormat="1" x14ac:dyDescent="0.25">
      <c r="A1157" s="33" t="s">
        <v>29</v>
      </c>
      <c r="B1157" s="32" t="s">
        <v>30</v>
      </c>
      <c r="C1157" s="32"/>
      <c r="D1157" s="32"/>
      <c r="E1157" s="32"/>
      <c r="F1157" s="32"/>
      <c r="G1157" s="32"/>
      <c r="H1157" s="32"/>
      <c r="I1157" s="32"/>
      <c r="J1157" s="32"/>
    </row>
    <row r="1158" spans="1:10" s="57" customFormat="1" x14ac:dyDescent="0.25">
      <c r="A1158" s="37" t="s">
        <v>31</v>
      </c>
      <c r="B1158" s="37" t="s">
        <v>39</v>
      </c>
      <c r="C1158" s="35"/>
      <c r="D1158" s="35"/>
      <c r="E1158" s="35"/>
      <c r="F1158" s="35"/>
      <c r="G1158" s="35"/>
      <c r="H1158" s="35"/>
      <c r="I1158" s="35"/>
      <c r="J1158" s="36"/>
    </row>
    <row r="1159" spans="1:10" s="57" customFormat="1" x14ac:dyDescent="0.25">
      <c r="A1159" s="37" t="s">
        <v>40</v>
      </c>
      <c r="B1159" s="34" t="s">
        <v>0</v>
      </c>
      <c r="C1159" s="40" t="s">
        <v>1</v>
      </c>
      <c r="D1159" s="40" t="s">
        <v>2</v>
      </c>
      <c r="E1159" s="40" t="s">
        <v>3</v>
      </c>
      <c r="F1159" s="40" t="s">
        <v>4</v>
      </c>
      <c r="G1159" s="40" t="s">
        <v>5</v>
      </c>
      <c r="H1159" s="40" t="s">
        <v>6</v>
      </c>
      <c r="I1159" s="40" t="s">
        <v>7</v>
      </c>
      <c r="J1159" s="47" t="s">
        <v>8</v>
      </c>
    </row>
    <row r="1160" spans="1:10" s="57" customFormat="1" x14ac:dyDescent="0.25">
      <c r="A1160" s="34" t="s">
        <v>9</v>
      </c>
      <c r="B1160" s="41">
        <v>13519381563.777399</v>
      </c>
      <c r="C1160" s="42">
        <v>9952638836.5318298</v>
      </c>
      <c r="D1160" s="42">
        <v>8629792249.7990398</v>
      </c>
      <c r="E1160" s="42">
        <v>4822161901.7859001</v>
      </c>
      <c r="F1160" s="42">
        <v>3303776967.4945898</v>
      </c>
      <c r="G1160" s="42">
        <v>1185650864.60236</v>
      </c>
      <c r="H1160" s="42">
        <v>657984138.229128</v>
      </c>
      <c r="I1160" s="42">
        <v>864547602.25764406</v>
      </c>
      <c r="J1160" s="48">
        <v>42935934124.477798</v>
      </c>
    </row>
    <row r="1161" spans="1:10" s="57" customFormat="1" x14ac:dyDescent="0.25">
      <c r="A1161" s="38" t="s">
        <v>10</v>
      </c>
      <c r="B1161" s="43">
        <v>14172977387.726999</v>
      </c>
      <c r="C1161" s="44">
        <v>10482637619.2064</v>
      </c>
      <c r="D1161" s="44">
        <v>9167427767.0748405</v>
      </c>
      <c r="E1161" s="44">
        <v>5240850754.9287395</v>
      </c>
      <c r="F1161" s="44">
        <v>3446595163.9873199</v>
      </c>
      <c r="G1161" s="44">
        <v>1246576630.974</v>
      </c>
      <c r="H1161" s="44">
        <v>699322002.572052</v>
      </c>
      <c r="I1161" s="44">
        <v>898521208.04122901</v>
      </c>
      <c r="J1161" s="49">
        <v>45354908534.511597</v>
      </c>
    </row>
    <row r="1162" spans="1:10" s="57" customFormat="1" x14ac:dyDescent="0.25">
      <c r="A1162" s="38" t="s">
        <v>11</v>
      </c>
      <c r="B1162" s="43">
        <v>15011439703.3104</v>
      </c>
      <c r="C1162" s="44">
        <v>11082313388.166599</v>
      </c>
      <c r="D1162" s="44">
        <v>9777647256.3452702</v>
      </c>
      <c r="E1162" s="44">
        <v>5706981594.3212404</v>
      </c>
      <c r="F1162" s="44">
        <v>3640506293.2037401</v>
      </c>
      <c r="G1162" s="44">
        <v>1321916391.6398699</v>
      </c>
      <c r="H1162" s="44">
        <v>730565011.10867202</v>
      </c>
      <c r="I1162" s="44">
        <v>967151858.95665205</v>
      </c>
      <c r="J1162" s="49">
        <v>48238521497.052399</v>
      </c>
    </row>
    <row r="1163" spans="1:10" s="57" customFormat="1" x14ac:dyDescent="0.25">
      <c r="A1163" s="39" t="s">
        <v>32</v>
      </c>
      <c r="B1163" s="45">
        <v>15762385607.3936</v>
      </c>
      <c r="C1163" s="46">
        <v>11696780389.692499</v>
      </c>
      <c r="D1163" s="46">
        <v>10196054550.756901</v>
      </c>
      <c r="E1163" s="46">
        <v>5966981537.5874701</v>
      </c>
      <c r="F1163" s="46">
        <v>3816083219.3101802</v>
      </c>
      <c r="G1163" s="46">
        <v>1359292118.3023801</v>
      </c>
      <c r="H1163" s="46">
        <v>774127552.76777506</v>
      </c>
      <c r="I1163" s="46">
        <v>933279709.24299896</v>
      </c>
      <c r="J1163" s="50">
        <v>50504984685.053802</v>
      </c>
    </row>
    <row r="1164" spans="1:10" s="57" customFormat="1" x14ac:dyDescent="0.25"/>
    <row r="1165" spans="1:10" s="57" customFormat="1" x14ac:dyDescent="0.25">
      <c r="A1165" s="25" t="s">
        <v>22</v>
      </c>
      <c r="B1165" s="24" t="s">
        <v>142</v>
      </c>
      <c r="C1165" s="24"/>
      <c r="D1165" s="24"/>
      <c r="E1165" s="24"/>
      <c r="F1165" s="24"/>
      <c r="G1165" s="24"/>
      <c r="H1165" s="24"/>
      <c r="I1165" s="24"/>
      <c r="J1165" s="24"/>
    </row>
    <row r="1166" spans="1:10" s="57" customFormat="1" x14ac:dyDescent="0.25">
      <c r="A1166" s="27" t="s">
        <v>24</v>
      </c>
      <c r="B1166" s="26" t="s">
        <v>25</v>
      </c>
      <c r="C1166" s="26"/>
      <c r="D1166" s="26"/>
      <c r="E1166" s="26"/>
      <c r="F1166" s="26"/>
      <c r="G1166" s="26"/>
      <c r="H1166" s="26"/>
      <c r="I1166" s="26"/>
      <c r="J1166" s="26"/>
    </row>
    <row r="1167" spans="1:10" s="57" customFormat="1" x14ac:dyDescent="0.25">
      <c r="A1167" s="29" t="s">
        <v>26</v>
      </c>
      <c r="B1167" s="28" t="s">
        <v>42</v>
      </c>
      <c r="C1167" s="28"/>
      <c r="D1167" s="28"/>
      <c r="E1167" s="28"/>
      <c r="F1167" s="28"/>
      <c r="G1167" s="28"/>
      <c r="H1167" s="28"/>
      <c r="I1167" s="28"/>
      <c r="J1167" s="28"/>
    </row>
    <row r="1168" spans="1:10" s="57" customFormat="1" x14ac:dyDescent="0.25">
      <c r="A1168" s="31" t="s">
        <v>27</v>
      </c>
      <c r="B1168" s="30" t="s">
        <v>28</v>
      </c>
      <c r="C1168" s="30"/>
      <c r="D1168" s="30"/>
      <c r="E1168" s="30"/>
      <c r="F1168" s="30"/>
      <c r="G1168" s="30"/>
      <c r="H1168" s="30"/>
      <c r="I1168" s="30"/>
      <c r="J1168" s="30"/>
    </row>
    <row r="1169" spans="1:10" s="57" customFormat="1" x14ac:dyDescent="0.25">
      <c r="A1169" s="33" t="s">
        <v>29</v>
      </c>
      <c r="B1169" s="32" t="s">
        <v>30</v>
      </c>
      <c r="C1169" s="32"/>
      <c r="D1169" s="32"/>
      <c r="E1169" s="32"/>
      <c r="F1169" s="32"/>
      <c r="G1169" s="32"/>
      <c r="H1169" s="32"/>
      <c r="I1169" s="32"/>
      <c r="J1169" s="32"/>
    </row>
    <row r="1170" spans="1:10" s="57" customFormat="1" x14ac:dyDescent="0.25">
      <c r="A1170" s="37" t="s">
        <v>31</v>
      </c>
      <c r="B1170" s="37" t="s">
        <v>39</v>
      </c>
      <c r="C1170" s="35"/>
      <c r="D1170" s="35"/>
      <c r="E1170" s="35"/>
      <c r="F1170" s="35"/>
      <c r="G1170" s="35"/>
      <c r="H1170" s="35"/>
      <c r="I1170" s="35"/>
      <c r="J1170" s="36"/>
    </row>
    <row r="1171" spans="1:10" s="57" customFormat="1" x14ac:dyDescent="0.25">
      <c r="A1171" s="37" t="s">
        <v>40</v>
      </c>
      <c r="B1171" s="34" t="s">
        <v>0</v>
      </c>
      <c r="C1171" s="40" t="s">
        <v>1</v>
      </c>
      <c r="D1171" s="40" t="s">
        <v>2</v>
      </c>
      <c r="E1171" s="40" t="s">
        <v>3</v>
      </c>
      <c r="F1171" s="40" t="s">
        <v>4</v>
      </c>
      <c r="G1171" s="40" t="s">
        <v>5</v>
      </c>
      <c r="H1171" s="40" t="s">
        <v>6</v>
      </c>
      <c r="I1171" s="40" t="s">
        <v>7</v>
      </c>
      <c r="J1171" s="47" t="s">
        <v>8</v>
      </c>
    </row>
    <row r="1172" spans="1:10" s="57" customFormat="1" x14ac:dyDescent="0.25">
      <c r="A1172" s="34" t="s">
        <v>9</v>
      </c>
      <c r="B1172" s="41">
        <v>1423010868.1268899</v>
      </c>
      <c r="C1172" s="42">
        <v>995221968.32034004</v>
      </c>
      <c r="D1172" s="42">
        <v>927048053.11923397</v>
      </c>
      <c r="E1172" s="42">
        <v>505816220.50306201</v>
      </c>
      <c r="F1172" s="42">
        <v>370145465.46128398</v>
      </c>
      <c r="G1172" s="42">
        <v>114422567.468652</v>
      </c>
      <c r="H1172" s="42">
        <v>52137719.892190501</v>
      </c>
      <c r="I1172" s="42">
        <v>136329550.822375</v>
      </c>
      <c r="J1172" s="48">
        <v>4524132413.7140303</v>
      </c>
    </row>
    <row r="1173" spans="1:10" s="57" customFormat="1" x14ac:dyDescent="0.25">
      <c r="A1173" s="38" t="s">
        <v>10</v>
      </c>
      <c r="B1173" s="43">
        <v>969971873.31120205</v>
      </c>
      <c r="C1173" s="44">
        <v>681614919.73467302</v>
      </c>
      <c r="D1173" s="44">
        <v>634972544.73857403</v>
      </c>
      <c r="E1173" s="44">
        <v>355734683.94447798</v>
      </c>
      <c r="F1173" s="44">
        <v>243993584.495545</v>
      </c>
      <c r="G1173" s="44">
        <v>78564839.279748201</v>
      </c>
      <c r="H1173" s="44">
        <v>38370828.920647196</v>
      </c>
      <c r="I1173" s="44">
        <v>94990476.443283096</v>
      </c>
      <c r="J1173" s="49">
        <v>3098213750.8681502</v>
      </c>
    </row>
    <row r="1174" spans="1:10" s="57" customFormat="1" x14ac:dyDescent="0.25">
      <c r="A1174" s="38" t="s">
        <v>11</v>
      </c>
      <c r="B1174" s="43">
        <v>885280480.357373</v>
      </c>
      <c r="C1174" s="44">
        <v>617475303.59057999</v>
      </c>
      <c r="D1174" s="44">
        <v>593450491.73220897</v>
      </c>
      <c r="E1174" s="44">
        <v>341653496.23660499</v>
      </c>
      <c r="F1174" s="44">
        <v>226299952.009911</v>
      </c>
      <c r="G1174" s="44">
        <v>72993865.363749698</v>
      </c>
      <c r="H1174" s="44">
        <v>33550265.774551399</v>
      </c>
      <c r="I1174" s="44">
        <v>100797180.730911</v>
      </c>
      <c r="J1174" s="49">
        <v>2871501035.7958899</v>
      </c>
    </row>
    <row r="1175" spans="1:10" s="57" customFormat="1" x14ac:dyDescent="0.25">
      <c r="A1175" s="39" t="s">
        <v>32</v>
      </c>
      <c r="B1175" s="45">
        <v>970755076.246032</v>
      </c>
      <c r="C1175" s="46">
        <v>676784790.97910404</v>
      </c>
      <c r="D1175" s="46">
        <v>654715618.17878997</v>
      </c>
      <c r="E1175" s="46">
        <v>380752157.675937</v>
      </c>
      <c r="F1175" s="46">
        <v>251598177.17643201</v>
      </c>
      <c r="G1175" s="46">
        <v>79014219.4462668</v>
      </c>
      <c r="H1175" s="46">
        <v>35553953.310064003</v>
      </c>
      <c r="I1175" s="46">
        <v>113775846.07964399</v>
      </c>
      <c r="J1175" s="50">
        <v>3162949839.0922699</v>
      </c>
    </row>
    <row r="1176" spans="1:10" s="57" customFormat="1" x14ac:dyDescent="0.25"/>
    <row r="1177" spans="1:10" s="57" customFormat="1" x14ac:dyDescent="0.25">
      <c r="A1177" s="25" t="s">
        <v>22</v>
      </c>
      <c r="B1177" s="24" t="s">
        <v>143</v>
      </c>
      <c r="C1177" s="24"/>
      <c r="D1177" s="24"/>
      <c r="E1177" s="24"/>
      <c r="F1177" s="24"/>
      <c r="G1177" s="24"/>
      <c r="H1177" s="24"/>
      <c r="I1177" s="24"/>
      <c r="J1177" s="24"/>
    </row>
    <row r="1178" spans="1:10" s="57" customFormat="1" x14ac:dyDescent="0.25">
      <c r="A1178" s="27" t="s">
        <v>24</v>
      </c>
      <c r="B1178" s="26" t="s">
        <v>25</v>
      </c>
      <c r="C1178" s="26"/>
      <c r="D1178" s="26"/>
      <c r="E1178" s="26"/>
      <c r="F1178" s="26"/>
      <c r="G1178" s="26"/>
      <c r="H1178" s="26"/>
      <c r="I1178" s="26"/>
      <c r="J1178" s="26"/>
    </row>
    <row r="1179" spans="1:10" s="57" customFormat="1" x14ac:dyDescent="0.25">
      <c r="A1179" s="29" t="s">
        <v>26</v>
      </c>
      <c r="B1179" s="28" t="s">
        <v>42</v>
      </c>
      <c r="C1179" s="28"/>
      <c r="D1179" s="28"/>
      <c r="E1179" s="28"/>
      <c r="F1179" s="28"/>
      <c r="G1179" s="28"/>
      <c r="H1179" s="28"/>
      <c r="I1179" s="28"/>
      <c r="J1179" s="28"/>
    </row>
    <row r="1180" spans="1:10" s="57" customFormat="1" x14ac:dyDescent="0.25">
      <c r="A1180" s="31" t="s">
        <v>27</v>
      </c>
      <c r="B1180" s="30" t="s">
        <v>28</v>
      </c>
      <c r="C1180" s="30"/>
      <c r="D1180" s="30"/>
      <c r="E1180" s="30"/>
      <c r="F1180" s="30"/>
      <c r="G1180" s="30"/>
      <c r="H1180" s="30"/>
      <c r="I1180" s="30"/>
      <c r="J1180" s="30"/>
    </row>
    <row r="1181" spans="1:10" s="57" customFormat="1" x14ac:dyDescent="0.25">
      <c r="A1181" s="33" t="s">
        <v>29</v>
      </c>
      <c r="B1181" s="32" t="s">
        <v>30</v>
      </c>
      <c r="C1181" s="32"/>
      <c r="D1181" s="32"/>
      <c r="E1181" s="32"/>
      <c r="F1181" s="32"/>
      <c r="G1181" s="32"/>
      <c r="H1181" s="32"/>
      <c r="I1181" s="32"/>
      <c r="J1181" s="32"/>
    </row>
    <row r="1182" spans="1:10" s="57" customFormat="1" x14ac:dyDescent="0.25">
      <c r="A1182" s="37" t="s">
        <v>31</v>
      </c>
      <c r="B1182" s="37" t="s">
        <v>39</v>
      </c>
      <c r="C1182" s="35"/>
      <c r="D1182" s="35"/>
      <c r="E1182" s="35"/>
      <c r="F1182" s="35"/>
      <c r="G1182" s="35"/>
      <c r="H1182" s="35"/>
      <c r="I1182" s="35"/>
      <c r="J1182" s="36"/>
    </row>
    <row r="1183" spans="1:10" s="57" customFormat="1" x14ac:dyDescent="0.25">
      <c r="A1183" s="37" t="s">
        <v>40</v>
      </c>
      <c r="B1183" s="34" t="s">
        <v>0</v>
      </c>
      <c r="C1183" s="40" t="s">
        <v>1</v>
      </c>
      <c r="D1183" s="40" t="s">
        <v>2</v>
      </c>
      <c r="E1183" s="40" t="s">
        <v>3</v>
      </c>
      <c r="F1183" s="40" t="s">
        <v>4</v>
      </c>
      <c r="G1183" s="40" t="s">
        <v>5</v>
      </c>
      <c r="H1183" s="40" t="s">
        <v>6</v>
      </c>
      <c r="I1183" s="40" t="s">
        <v>7</v>
      </c>
      <c r="J1183" s="47" t="s">
        <v>8</v>
      </c>
    </row>
    <row r="1184" spans="1:10" s="57" customFormat="1" x14ac:dyDescent="0.25">
      <c r="A1184" s="34" t="s">
        <v>9</v>
      </c>
      <c r="B1184" s="41">
        <v>4103213016.9889202</v>
      </c>
      <c r="C1184" s="42">
        <v>2800178187.8827701</v>
      </c>
      <c r="D1184" s="42">
        <v>2670913963.5782499</v>
      </c>
      <c r="E1184" s="42">
        <v>1287408357.1138999</v>
      </c>
      <c r="F1184" s="42">
        <v>944598170.07950902</v>
      </c>
      <c r="G1184" s="42">
        <v>346675247.47236502</v>
      </c>
      <c r="H1184" s="42">
        <v>146130933.56141999</v>
      </c>
      <c r="I1184" s="42">
        <v>314508898.556889</v>
      </c>
      <c r="J1184" s="48">
        <v>12613626775.233999</v>
      </c>
    </row>
    <row r="1185" spans="1:10" s="57" customFormat="1" x14ac:dyDescent="0.25">
      <c r="A1185" s="38" t="s">
        <v>10</v>
      </c>
      <c r="B1185" s="43">
        <v>4503100951.9906101</v>
      </c>
      <c r="C1185" s="44">
        <v>3107430223.45263</v>
      </c>
      <c r="D1185" s="44">
        <v>2943456178.5329499</v>
      </c>
      <c r="E1185" s="44">
        <v>1425712005.54529</v>
      </c>
      <c r="F1185" s="44">
        <v>1045294879.40771</v>
      </c>
      <c r="G1185" s="44">
        <v>380439374.61183798</v>
      </c>
      <c r="H1185" s="44">
        <v>162201914.44521901</v>
      </c>
      <c r="I1185" s="44">
        <v>333438994.73188901</v>
      </c>
      <c r="J1185" s="49">
        <v>13901074522.7181</v>
      </c>
    </row>
    <row r="1186" spans="1:10" s="57" customFormat="1" x14ac:dyDescent="0.25">
      <c r="A1186" s="38" t="s">
        <v>11</v>
      </c>
      <c r="B1186" s="43">
        <v>4569717318.8510504</v>
      </c>
      <c r="C1186" s="44">
        <v>3142466861.8460302</v>
      </c>
      <c r="D1186" s="44">
        <v>3022731981.7781401</v>
      </c>
      <c r="E1186" s="44">
        <v>1475374798.0811701</v>
      </c>
      <c r="F1186" s="44">
        <v>1060451261.15376</v>
      </c>
      <c r="G1186" s="44">
        <v>386657096.98387498</v>
      </c>
      <c r="H1186" s="44">
        <v>163091157.172021</v>
      </c>
      <c r="I1186" s="44">
        <v>358136842.03987199</v>
      </c>
      <c r="J1186" s="49">
        <v>14178627317.905899</v>
      </c>
    </row>
    <row r="1187" spans="1:10" s="57" customFormat="1" x14ac:dyDescent="0.25">
      <c r="A1187" s="39" t="s">
        <v>32</v>
      </c>
      <c r="B1187" s="45">
        <v>4910111830.6512003</v>
      </c>
      <c r="C1187" s="46">
        <v>3376409054.23947</v>
      </c>
      <c r="D1187" s="46">
        <v>3261379598.6910701</v>
      </c>
      <c r="E1187" s="46">
        <v>1599885672.7619901</v>
      </c>
      <c r="F1187" s="46">
        <v>1134284389.25192</v>
      </c>
      <c r="G1187" s="46">
        <v>411710602.393583</v>
      </c>
      <c r="H1187" s="46">
        <v>173106020.48613301</v>
      </c>
      <c r="I1187" s="46">
        <v>391289734.66767001</v>
      </c>
      <c r="J1187" s="50">
        <v>15258176903.143</v>
      </c>
    </row>
    <row r="1188" spans="1:10" s="57" customFormat="1" x14ac:dyDescent="0.25"/>
    <row r="1189" spans="1:10" s="57" customFormat="1" x14ac:dyDescent="0.25">
      <c r="A1189" s="25" t="s">
        <v>22</v>
      </c>
      <c r="B1189" s="24" t="s">
        <v>144</v>
      </c>
      <c r="C1189" s="24"/>
      <c r="D1189" s="24"/>
      <c r="E1189" s="24"/>
      <c r="F1189" s="24"/>
      <c r="G1189" s="24"/>
      <c r="H1189" s="24"/>
      <c r="I1189" s="24"/>
      <c r="J1189" s="24"/>
    </row>
    <row r="1190" spans="1:10" s="57" customFormat="1" x14ac:dyDescent="0.25">
      <c r="A1190" s="27" t="s">
        <v>24</v>
      </c>
      <c r="B1190" s="26" t="s">
        <v>25</v>
      </c>
      <c r="C1190" s="26"/>
      <c r="D1190" s="26"/>
      <c r="E1190" s="26"/>
      <c r="F1190" s="26"/>
      <c r="G1190" s="26"/>
      <c r="H1190" s="26"/>
      <c r="I1190" s="26"/>
      <c r="J1190" s="26"/>
    </row>
    <row r="1191" spans="1:10" s="57" customFormat="1" x14ac:dyDescent="0.25">
      <c r="A1191" s="29" t="s">
        <v>26</v>
      </c>
      <c r="B1191" s="28" t="s">
        <v>42</v>
      </c>
      <c r="C1191" s="28"/>
      <c r="D1191" s="28"/>
      <c r="E1191" s="28"/>
      <c r="F1191" s="28"/>
      <c r="G1191" s="28"/>
      <c r="H1191" s="28"/>
      <c r="I1191" s="28"/>
      <c r="J1191" s="28"/>
    </row>
    <row r="1192" spans="1:10" s="57" customFormat="1" x14ac:dyDescent="0.25">
      <c r="A1192" s="31" t="s">
        <v>27</v>
      </c>
      <c r="B1192" s="30" t="s">
        <v>28</v>
      </c>
      <c r="C1192" s="30"/>
      <c r="D1192" s="30"/>
      <c r="E1192" s="30"/>
      <c r="F1192" s="30"/>
      <c r="G1192" s="30"/>
      <c r="H1192" s="30"/>
      <c r="I1192" s="30"/>
      <c r="J1192" s="30"/>
    </row>
    <row r="1193" spans="1:10" s="57" customFormat="1" x14ac:dyDescent="0.25">
      <c r="A1193" s="33" t="s">
        <v>29</v>
      </c>
      <c r="B1193" s="32" t="s">
        <v>30</v>
      </c>
      <c r="C1193" s="32"/>
      <c r="D1193" s="32"/>
      <c r="E1193" s="32"/>
      <c r="F1193" s="32"/>
      <c r="G1193" s="32"/>
      <c r="H1193" s="32"/>
      <c r="I1193" s="32"/>
      <c r="J1193" s="32"/>
    </row>
    <row r="1194" spans="1:10" s="57" customFormat="1" x14ac:dyDescent="0.25">
      <c r="A1194" s="37" t="s">
        <v>31</v>
      </c>
      <c r="B1194" s="37" t="s">
        <v>39</v>
      </c>
      <c r="C1194" s="35"/>
      <c r="D1194" s="35"/>
      <c r="E1194" s="35"/>
      <c r="F1194" s="35"/>
      <c r="G1194" s="35"/>
      <c r="H1194" s="35"/>
      <c r="I1194" s="35"/>
      <c r="J1194" s="36"/>
    </row>
    <row r="1195" spans="1:10" s="57" customFormat="1" x14ac:dyDescent="0.25">
      <c r="A1195" s="37" t="s">
        <v>40</v>
      </c>
      <c r="B1195" s="34" t="s">
        <v>0</v>
      </c>
      <c r="C1195" s="40" t="s">
        <v>1</v>
      </c>
      <c r="D1195" s="40" t="s">
        <v>2</v>
      </c>
      <c r="E1195" s="40" t="s">
        <v>3</v>
      </c>
      <c r="F1195" s="40" t="s">
        <v>4</v>
      </c>
      <c r="G1195" s="40" t="s">
        <v>5</v>
      </c>
      <c r="H1195" s="40" t="s">
        <v>6</v>
      </c>
      <c r="I1195" s="40" t="s">
        <v>7</v>
      </c>
      <c r="J1195" s="47" t="s">
        <v>8</v>
      </c>
    </row>
    <row r="1196" spans="1:10" s="57" customFormat="1" x14ac:dyDescent="0.25">
      <c r="A1196" s="34" t="s">
        <v>9</v>
      </c>
      <c r="B1196" s="41">
        <v>1637876215.6024101</v>
      </c>
      <c r="C1196" s="42">
        <v>1202349834.8723099</v>
      </c>
      <c r="D1196" s="42">
        <v>1301656900.5844901</v>
      </c>
      <c r="E1196" s="42">
        <v>799704045.12976897</v>
      </c>
      <c r="F1196" s="42">
        <v>482833977.29091603</v>
      </c>
      <c r="G1196" s="42">
        <v>152105083.56455401</v>
      </c>
      <c r="H1196" s="42">
        <v>79821352.562865496</v>
      </c>
      <c r="I1196" s="42">
        <v>389680638.73142499</v>
      </c>
      <c r="J1196" s="48">
        <v>6046028048.3387499</v>
      </c>
    </row>
    <row r="1197" spans="1:10" s="57" customFormat="1" x14ac:dyDescent="0.25">
      <c r="A1197" s="38" t="s">
        <v>10</v>
      </c>
      <c r="B1197" s="43">
        <v>1703822043.5605299</v>
      </c>
      <c r="C1197" s="44">
        <v>1255259286.10655</v>
      </c>
      <c r="D1197" s="44">
        <v>1360060441.05059</v>
      </c>
      <c r="E1197" s="44">
        <v>845421445.96133602</v>
      </c>
      <c r="F1197" s="44">
        <v>496517349.02444297</v>
      </c>
      <c r="G1197" s="44">
        <v>154385141.205419</v>
      </c>
      <c r="H1197" s="44">
        <v>83503508.267630696</v>
      </c>
      <c r="I1197" s="44">
        <v>409006473.21744698</v>
      </c>
      <c r="J1197" s="49">
        <v>6307975688.3939505</v>
      </c>
    </row>
    <row r="1198" spans="1:10" s="57" customFormat="1" x14ac:dyDescent="0.25">
      <c r="A1198" s="38" t="s">
        <v>11</v>
      </c>
      <c r="B1198" s="43">
        <v>1546243304.1415999</v>
      </c>
      <c r="C1198" s="44">
        <v>1142988947.8355701</v>
      </c>
      <c r="D1198" s="44">
        <v>1273761846.69751</v>
      </c>
      <c r="E1198" s="44">
        <v>816751526.28530002</v>
      </c>
      <c r="F1198" s="44">
        <v>467065623.50025499</v>
      </c>
      <c r="G1198" s="44">
        <v>144466338.98168501</v>
      </c>
      <c r="H1198" s="44">
        <v>75786862.098868906</v>
      </c>
      <c r="I1198" s="44">
        <v>395701875.05255097</v>
      </c>
      <c r="J1198" s="49">
        <v>5862766324.5933399</v>
      </c>
    </row>
    <row r="1199" spans="1:10" s="57" customFormat="1" x14ac:dyDescent="0.25">
      <c r="A1199" s="39" t="s">
        <v>32</v>
      </c>
      <c r="B1199" s="45">
        <v>1642155015.0850999</v>
      </c>
      <c r="C1199" s="46">
        <v>1219341610.16414</v>
      </c>
      <c r="D1199" s="46">
        <v>1360303018.0671</v>
      </c>
      <c r="E1199" s="46">
        <v>885760844.86281705</v>
      </c>
      <c r="F1199" s="46">
        <v>499989491.77096403</v>
      </c>
      <c r="G1199" s="46">
        <v>153313849.069525</v>
      </c>
      <c r="H1199" s="46">
        <v>80559801.678949207</v>
      </c>
      <c r="I1199" s="46">
        <v>415347116.52527601</v>
      </c>
      <c r="J1199" s="50">
        <v>6256770747.2238798</v>
      </c>
    </row>
    <row r="1200" spans="1:10" s="57" customFormat="1" x14ac:dyDescent="0.25"/>
    <row r="1201" spans="1:10" s="57" customFormat="1" x14ac:dyDescent="0.25">
      <c r="A1201" s="25" t="s">
        <v>22</v>
      </c>
      <c r="B1201" s="24" t="s">
        <v>145</v>
      </c>
      <c r="C1201" s="24"/>
      <c r="D1201" s="24"/>
      <c r="E1201" s="24"/>
      <c r="F1201" s="24"/>
      <c r="G1201" s="24"/>
      <c r="H1201" s="24"/>
      <c r="I1201" s="24"/>
      <c r="J1201" s="24"/>
    </row>
    <row r="1202" spans="1:10" s="57" customFormat="1" x14ac:dyDescent="0.25">
      <c r="A1202" s="27" t="s">
        <v>24</v>
      </c>
      <c r="B1202" s="26" t="s">
        <v>25</v>
      </c>
      <c r="C1202" s="26"/>
      <c r="D1202" s="26"/>
      <c r="E1202" s="26"/>
      <c r="F1202" s="26"/>
      <c r="G1202" s="26"/>
      <c r="H1202" s="26"/>
      <c r="I1202" s="26"/>
      <c r="J1202" s="26"/>
    </row>
    <row r="1203" spans="1:10" s="57" customFormat="1" x14ac:dyDescent="0.25">
      <c r="A1203" s="29" t="s">
        <v>26</v>
      </c>
      <c r="B1203" s="21">
        <v>41821</v>
      </c>
      <c r="C1203" s="28"/>
      <c r="D1203" s="28"/>
      <c r="E1203" s="28"/>
      <c r="F1203" s="28"/>
      <c r="G1203" s="28"/>
      <c r="H1203" s="28"/>
      <c r="I1203" s="28"/>
      <c r="J1203" s="28"/>
    </row>
    <row r="1204" spans="1:10" s="57" customFormat="1" x14ac:dyDescent="0.25">
      <c r="A1204" s="31" t="s">
        <v>27</v>
      </c>
      <c r="B1204" s="30" t="s">
        <v>28</v>
      </c>
      <c r="C1204" s="30"/>
      <c r="D1204" s="30"/>
      <c r="E1204" s="30"/>
      <c r="F1204" s="30"/>
      <c r="G1204" s="30"/>
      <c r="H1204" s="30"/>
      <c r="I1204" s="30"/>
      <c r="J1204" s="30"/>
    </row>
    <row r="1205" spans="1:10" s="57" customFormat="1" x14ac:dyDescent="0.25">
      <c r="A1205" s="33" t="s">
        <v>29</v>
      </c>
      <c r="B1205" s="32" t="s">
        <v>30</v>
      </c>
      <c r="C1205" s="32"/>
      <c r="D1205" s="32"/>
      <c r="E1205" s="32"/>
      <c r="F1205" s="32"/>
      <c r="G1205" s="32"/>
      <c r="H1205" s="32"/>
      <c r="I1205" s="32"/>
      <c r="J1205" s="32"/>
    </row>
    <row r="1206" spans="1:10" s="57" customFormat="1" x14ac:dyDescent="0.25">
      <c r="A1206" s="37" t="s">
        <v>31</v>
      </c>
      <c r="B1206" s="37" t="s">
        <v>39</v>
      </c>
      <c r="C1206" s="35"/>
      <c r="D1206" s="35"/>
      <c r="E1206" s="35"/>
      <c r="F1206" s="35"/>
      <c r="G1206" s="35"/>
      <c r="H1206" s="35"/>
      <c r="I1206" s="35"/>
      <c r="J1206" s="36"/>
    </row>
    <row r="1207" spans="1:10" s="57" customFormat="1" x14ac:dyDescent="0.25">
      <c r="A1207" s="37" t="s">
        <v>40</v>
      </c>
      <c r="B1207" s="34" t="s">
        <v>0</v>
      </c>
      <c r="C1207" s="40" t="s">
        <v>1</v>
      </c>
      <c r="D1207" s="40" t="s">
        <v>2</v>
      </c>
      <c r="E1207" s="40" t="s">
        <v>3</v>
      </c>
      <c r="F1207" s="40" t="s">
        <v>4</v>
      </c>
      <c r="G1207" s="40" t="s">
        <v>5</v>
      </c>
      <c r="H1207" s="40" t="s">
        <v>6</v>
      </c>
      <c r="I1207" s="40" t="s">
        <v>7</v>
      </c>
      <c r="J1207" s="47" t="s">
        <v>8</v>
      </c>
    </row>
    <row r="1208" spans="1:10" s="57" customFormat="1" x14ac:dyDescent="0.25">
      <c r="A1208" s="34" t="s">
        <v>9</v>
      </c>
      <c r="B1208" s="41">
        <v>4691855955.5974703</v>
      </c>
      <c r="C1208" s="42">
        <v>3228219896.3509598</v>
      </c>
      <c r="D1208" s="42">
        <v>3128654456.1584702</v>
      </c>
      <c r="E1208" s="42">
        <v>1720289578.5552001</v>
      </c>
      <c r="F1208" s="42">
        <v>1083198526.7432301</v>
      </c>
      <c r="G1208" s="42">
        <v>365457303.86628199</v>
      </c>
      <c r="H1208" s="42">
        <v>210822939.227824</v>
      </c>
      <c r="I1208" s="42">
        <v>489960037.87796801</v>
      </c>
      <c r="J1208" s="48">
        <v>14918458694.377399</v>
      </c>
    </row>
    <row r="1209" spans="1:10" s="57" customFormat="1" x14ac:dyDescent="0.25">
      <c r="A1209" s="38" t="s">
        <v>10</v>
      </c>
      <c r="B1209" s="43">
        <v>5007199049.3350697</v>
      </c>
      <c r="C1209" s="44">
        <v>3452965748.5967002</v>
      </c>
      <c r="D1209" s="44">
        <v>3367870804.1411901</v>
      </c>
      <c r="E1209" s="44">
        <v>1881081747.8928499</v>
      </c>
      <c r="F1209" s="44">
        <v>1153099104.4322</v>
      </c>
      <c r="G1209" s="44">
        <v>386404121.679986</v>
      </c>
      <c r="H1209" s="44">
        <v>230278956.22981101</v>
      </c>
      <c r="I1209" s="44">
        <v>526186828.77840698</v>
      </c>
      <c r="J1209" s="49">
        <v>16005086361.086201</v>
      </c>
    </row>
    <row r="1210" spans="1:10" s="57" customFormat="1" x14ac:dyDescent="0.25">
      <c r="A1210" s="38" t="s">
        <v>11</v>
      </c>
      <c r="B1210" s="43">
        <v>5038542615.5376101</v>
      </c>
      <c r="C1210" s="44">
        <v>3493434162.1798401</v>
      </c>
      <c r="D1210" s="44">
        <v>3414304657.6451001</v>
      </c>
      <c r="E1210" s="44">
        <v>1946671427.1060901</v>
      </c>
      <c r="F1210" s="44">
        <v>1158454204.6988499</v>
      </c>
      <c r="G1210" s="44">
        <v>384668206.14689702</v>
      </c>
      <c r="H1210" s="44">
        <v>226444282.28648999</v>
      </c>
      <c r="I1210" s="44">
        <v>537454934.88301802</v>
      </c>
      <c r="J1210" s="49">
        <v>16199974490.4839</v>
      </c>
    </row>
    <row r="1211" spans="1:10" s="57" customFormat="1" x14ac:dyDescent="0.25">
      <c r="A1211" s="39" t="s">
        <v>32</v>
      </c>
      <c r="B1211" s="45">
        <v>5306162143.7604198</v>
      </c>
      <c r="C1211" s="46">
        <v>3694287190.3829899</v>
      </c>
      <c r="D1211" s="46">
        <v>3607796025.0684299</v>
      </c>
      <c r="E1211" s="46">
        <v>2077346351.17155</v>
      </c>
      <c r="F1211" s="46">
        <v>1219283456.9341099</v>
      </c>
      <c r="G1211" s="46">
        <v>399282160.84894699</v>
      </c>
      <c r="H1211" s="46">
        <v>238058315.85206401</v>
      </c>
      <c r="I1211" s="46">
        <v>566262580.17239702</v>
      </c>
      <c r="J1211" s="50">
        <v>17108478224.190901</v>
      </c>
    </row>
    <row r="1212" spans="1:10" s="57" customFormat="1" x14ac:dyDescent="0.25"/>
    <row r="1213" spans="1:10" s="57" customFormat="1" x14ac:dyDescent="0.25">
      <c r="A1213" s="25" t="s">
        <v>22</v>
      </c>
      <c r="B1213" s="24" t="s">
        <v>146</v>
      </c>
      <c r="C1213" s="24"/>
      <c r="D1213" s="24"/>
      <c r="E1213" s="24"/>
      <c r="F1213" s="24"/>
      <c r="G1213" s="24"/>
      <c r="H1213" s="24"/>
      <c r="I1213" s="24"/>
      <c r="J1213" s="24"/>
    </row>
    <row r="1214" spans="1:10" s="57" customFormat="1" x14ac:dyDescent="0.25">
      <c r="A1214" s="27" t="s">
        <v>24</v>
      </c>
      <c r="B1214" s="26" t="s">
        <v>25</v>
      </c>
      <c r="C1214" s="26"/>
      <c r="D1214" s="26"/>
      <c r="E1214" s="26"/>
      <c r="F1214" s="26"/>
      <c r="G1214" s="26"/>
      <c r="H1214" s="26"/>
      <c r="I1214" s="26"/>
      <c r="J1214" s="26"/>
    </row>
    <row r="1215" spans="1:10" s="57" customFormat="1" x14ac:dyDescent="0.25">
      <c r="A1215" s="29" t="s">
        <v>26</v>
      </c>
      <c r="B1215" s="28" t="s">
        <v>42</v>
      </c>
      <c r="C1215" s="28"/>
      <c r="D1215" s="28"/>
      <c r="E1215" s="28"/>
      <c r="F1215" s="28"/>
      <c r="G1215" s="28"/>
      <c r="H1215" s="28"/>
      <c r="I1215" s="28"/>
      <c r="J1215" s="28"/>
    </row>
    <row r="1216" spans="1:10" s="57" customFormat="1" x14ac:dyDescent="0.25">
      <c r="A1216" s="31" t="s">
        <v>27</v>
      </c>
      <c r="B1216" s="30" t="s">
        <v>28</v>
      </c>
      <c r="C1216" s="30"/>
      <c r="D1216" s="30"/>
      <c r="E1216" s="30"/>
      <c r="F1216" s="30"/>
      <c r="G1216" s="30"/>
      <c r="H1216" s="30"/>
      <c r="I1216" s="30"/>
      <c r="J1216" s="30"/>
    </row>
    <row r="1217" spans="1:10" s="57" customFormat="1" x14ac:dyDescent="0.25">
      <c r="A1217" s="33" t="s">
        <v>29</v>
      </c>
      <c r="B1217" s="32" t="s">
        <v>30</v>
      </c>
      <c r="C1217" s="32"/>
      <c r="D1217" s="32"/>
      <c r="E1217" s="32"/>
      <c r="F1217" s="32"/>
      <c r="G1217" s="32"/>
      <c r="H1217" s="32"/>
      <c r="I1217" s="32"/>
      <c r="J1217" s="32"/>
    </row>
    <row r="1218" spans="1:10" s="57" customFormat="1" x14ac:dyDescent="0.25">
      <c r="A1218" s="37" t="s">
        <v>31</v>
      </c>
      <c r="B1218" s="37" t="s">
        <v>39</v>
      </c>
      <c r="C1218" s="35"/>
      <c r="D1218" s="35"/>
      <c r="E1218" s="35"/>
      <c r="F1218" s="35"/>
      <c r="G1218" s="35"/>
      <c r="H1218" s="35"/>
      <c r="I1218" s="35"/>
      <c r="J1218" s="36"/>
    </row>
    <row r="1219" spans="1:10" s="57" customFormat="1" x14ac:dyDescent="0.25">
      <c r="A1219" s="37" t="s">
        <v>40</v>
      </c>
      <c r="B1219" s="34" t="s">
        <v>0</v>
      </c>
      <c r="C1219" s="40" t="s">
        <v>1</v>
      </c>
      <c r="D1219" s="40" t="s">
        <v>2</v>
      </c>
      <c r="E1219" s="40" t="s">
        <v>3</v>
      </c>
      <c r="F1219" s="40" t="s">
        <v>4</v>
      </c>
      <c r="G1219" s="40" t="s">
        <v>5</v>
      </c>
      <c r="H1219" s="40" t="s">
        <v>6</v>
      </c>
      <c r="I1219" s="40" t="s">
        <v>7</v>
      </c>
      <c r="J1219" s="47" t="s">
        <v>8</v>
      </c>
    </row>
    <row r="1220" spans="1:10" s="57" customFormat="1" x14ac:dyDescent="0.25">
      <c r="A1220" s="34" t="s">
        <v>9</v>
      </c>
      <c r="B1220" s="41">
        <v>1792389454.6945</v>
      </c>
      <c r="C1220" s="42">
        <v>1345543606.9477799</v>
      </c>
      <c r="D1220" s="42">
        <v>1353495088.37643</v>
      </c>
      <c r="E1220" s="42">
        <v>854856045.91099799</v>
      </c>
      <c r="F1220" s="42">
        <v>520282424.44426697</v>
      </c>
      <c r="G1220" s="42">
        <v>133007967.10664</v>
      </c>
      <c r="H1220" s="42">
        <v>62092391.741038397</v>
      </c>
      <c r="I1220" s="42">
        <v>161335286.20225</v>
      </c>
      <c r="J1220" s="48">
        <v>6223002265.4238997</v>
      </c>
    </row>
    <row r="1221" spans="1:10" s="57" customFormat="1" x14ac:dyDescent="0.25">
      <c r="A1221" s="38" t="s">
        <v>10</v>
      </c>
      <c r="B1221" s="43">
        <v>1867474955.7785299</v>
      </c>
      <c r="C1221" s="44">
        <v>1411480104.9128499</v>
      </c>
      <c r="D1221" s="44">
        <v>1426905671.38327</v>
      </c>
      <c r="E1221" s="44">
        <v>908422894.51020896</v>
      </c>
      <c r="F1221" s="44">
        <v>535311352.62257397</v>
      </c>
      <c r="G1221" s="44">
        <v>135093241.63127601</v>
      </c>
      <c r="H1221" s="44">
        <v>67543497.522444695</v>
      </c>
      <c r="I1221" s="44">
        <v>166459535.426379</v>
      </c>
      <c r="J1221" s="49">
        <v>6518691253.7875404</v>
      </c>
    </row>
    <row r="1222" spans="1:10" s="57" customFormat="1" x14ac:dyDescent="0.25">
      <c r="A1222" s="38" t="s">
        <v>11</v>
      </c>
      <c r="B1222" s="43">
        <v>1893111123.1175499</v>
      </c>
      <c r="C1222" s="44">
        <v>1410833624.18242</v>
      </c>
      <c r="D1222" s="44">
        <v>1490390374.2056401</v>
      </c>
      <c r="E1222" s="44">
        <v>982573151.30182195</v>
      </c>
      <c r="F1222" s="44">
        <v>564420747.01345003</v>
      </c>
      <c r="G1222" s="44">
        <v>136471098.257595</v>
      </c>
      <c r="H1222" s="44">
        <v>66355167.576030903</v>
      </c>
      <c r="I1222" s="44">
        <v>195201378.122987</v>
      </c>
      <c r="J1222" s="49">
        <v>6739356663.7775002</v>
      </c>
    </row>
    <row r="1223" spans="1:10" s="57" customFormat="1" x14ac:dyDescent="0.25">
      <c r="A1223" s="39" t="s">
        <v>32</v>
      </c>
      <c r="B1223" s="45">
        <v>1982048426.3378</v>
      </c>
      <c r="C1223" s="46">
        <v>1489836478.0943601</v>
      </c>
      <c r="D1223" s="46">
        <v>1534772232.5092001</v>
      </c>
      <c r="E1223" s="46">
        <v>998679647.38819396</v>
      </c>
      <c r="F1223" s="46">
        <v>575533859.83667004</v>
      </c>
      <c r="G1223" s="46">
        <v>140230991.42071</v>
      </c>
      <c r="H1223" s="46">
        <v>70204742.790024295</v>
      </c>
      <c r="I1223" s="46">
        <v>190120442.13354099</v>
      </c>
      <c r="J1223" s="50">
        <v>6981426820.5104904</v>
      </c>
    </row>
    <row r="1224" spans="1:10" s="57" customFormat="1" x14ac:dyDescent="0.25"/>
    <row r="1225" spans="1:10" s="57" customFormat="1" x14ac:dyDescent="0.25">
      <c r="A1225" s="25" t="s">
        <v>22</v>
      </c>
      <c r="B1225" s="24" t="s">
        <v>147</v>
      </c>
      <c r="C1225" s="24"/>
      <c r="D1225" s="24"/>
      <c r="E1225" s="24"/>
      <c r="F1225" s="24"/>
      <c r="G1225" s="24"/>
      <c r="H1225" s="24"/>
      <c r="I1225" s="24"/>
      <c r="J1225" s="24"/>
    </row>
    <row r="1226" spans="1:10" s="57" customFormat="1" x14ac:dyDescent="0.25">
      <c r="A1226" s="27" t="s">
        <v>24</v>
      </c>
      <c r="B1226" s="26" t="s">
        <v>25</v>
      </c>
      <c r="C1226" s="26"/>
      <c r="D1226" s="26"/>
      <c r="E1226" s="26"/>
      <c r="F1226" s="26"/>
      <c r="G1226" s="26"/>
      <c r="H1226" s="26"/>
      <c r="I1226" s="26"/>
      <c r="J1226" s="26"/>
    </row>
    <row r="1227" spans="1:10" s="57" customFormat="1" x14ac:dyDescent="0.25">
      <c r="A1227" s="29" t="s">
        <v>26</v>
      </c>
      <c r="B1227" s="28" t="s">
        <v>42</v>
      </c>
      <c r="C1227" s="28"/>
      <c r="D1227" s="28"/>
      <c r="E1227" s="28"/>
      <c r="F1227" s="28"/>
      <c r="G1227" s="28"/>
      <c r="H1227" s="28"/>
      <c r="I1227" s="28"/>
      <c r="J1227" s="28"/>
    </row>
    <row r="1228" spans="1:10" s="57" customFormat="1" x14ac:dyDescent="0.25">
      <c r="A1228" s="31" t="s">
        <v>27</v>
      </c>
      <c r="B1228" s="30" t="s">
        <v>28</v>
      </c>
      <c r="C1228" s="30"/>
      <c r="D1228" s="30"/>
      <c r="E1228" s="30"/>
      <c r="F1228" s="30"/>
      <c r="G1228" s="30"/>
      <c r="H1228" s="30"/>
      <c r="I1228" s="30"/>
      <c r="J1228" s="30"/>
    </row>
    <row r="1229" spans="1:10" s="57" customFormat="1" x14ac:dyDescent="0.25">
      <c r="A1229" s="33" t="s">
        <v>29</v>
      </c>
      <c r="B1229" s="32" t="s">
        <v>30</v>
      </c>
      <c r="C1229" s="32"/>
      <c r="D1229" s="32"/>
      <c r="E1229" s="32"/>
      <c r="F1229" s="32"/>
      <c r="G1229" s="32"/>
      <c r="H1229" s="32"/>
      <c r="I1229" s="32"/>
      <c r="J1229" s="32"/>
    </row>
    <row r="1230" spans="1:10" s="57" customFormat="1" x14ac:dyDescent="0.25">
      <c r="A1230" s="37" t="s">
        <v>31</v>
      </c>
      <c r="B1230" s="37" t="s">
        <v>39</v>
      </c>
      <c r="C1230" s="35"/>
      <c r="D1230" s="35"/>
      <c r="E1230" s="35"/>
      <c r="F1230" s="35"/>
      <c r="G1230" s="35"/>
      <c r="H1230" s="35"/>
      <c r="I1230" s="35"/>
      <c r="J1230" s="36"/>
    </row>
    <row r="1231" spans="1:10" s="57" customFormat="1" x14ac:dyDescent="0.25">
      <c r="A1231" s="37" t="s">
        <v>40</v>
      </c>
      <c r="B1231" s="34" t="s">
        <v>0</v>
      </c>
      <c r="C1231" s="40" t="s">
        <v>1</v>
      </c>
      <c r="D1231" s="40" t="s">
        <v>2</v>
      </c>
      <c r="E1231" s="40" t="s">
        <v>3</v>
      </c>
      <c r="F1231" s="40" t="s">
        <v>4</v>
      </c>
      <c r="G1231" s="40" t="s">
        <v>5</v>
      </c>
      <c r="H1231" s="40" t="s">
        <v>6</v>
      </c>
      <c r="I1231" s="40" t="s">
        <v>7</v>
      </c>
      <c r="J1231" s="47" t="s">
        <v>8</v>
      </c>
    </row>
    <row r="1232" spans="1:10" s="57" customFormat="1" x14ac:dyDescent="0.25">
      <c r="A1232" s="34" t="s">
        <v>9</v>
      </c>
      <c r="B1232" s="41">
        <v>3179544847.6839399</v>
      </c>
      <c r="C1232" s="42">
        <v>2497093477.4253998</v>
      </c>
      <c r="D1232" s="42">
        <v>1665725659.7077</v>
      </c>
      <c r="E1232" s="42">
        <v>951983698.06231999</v>
      </c>
      <c r="F1232" s="42">
        <v>579802272.23799896</v>
      </c>
      <c r="G1232" s="42">
        <v>102726231.51931299</v>
      </c>
      <c r="H1232" s="42">
        <v>101034978.404456</v>
      </c>
      <c r="I1232" s="42">
        <v>44309023.243890002</v>
      </c>
      <c r="J1232" s="48">
        <v>9122220188.2850208</v>
      </c>
    </row>
    <row r="1233" spans="1:10" s="57" customFormat="1" x14ac:dyDescent="0.25">
      <c r="A1233" s="38" t="s">
        <v>10</v>
      </c>
      <c r="B1233" s="43">
        <v>3303243765.6128602</v>
      </c>
      <c r="C1233" s="44">
        <v>2604524625.0142102</v>
      </c>
      <c r="D1233" s="44">
        <v>1749372702.6456599</v>
      </c>
      <c r="E1233" s="44">
        <v>1016746097.4611599</v>
      </c>
      <c r="F1233" s="44">
        <v>599818991.26940596</v>
      </c>
      <c r="G1233" s="44">
        <v>106055285.265185</v>
      </c>
      <c r="H1233" s="44">
        <v>105760876.37039401</v>
      </c>
      <c r="I1233" s="44">
        <v>46239146.452057399</v>
      </c>
      <c r="J1233" s="49">
        <v>9531761490.0909309</v>
      </c>
    </row>
    <row r="1234" spans="1:10" s="57" customFormat="1" x14ac:dyDescent="0.25">
      <c r="A1234" s="38" t="s">
        <v>11</v>
      </c>
      <c r="B1234" s="43">
        <v>3515672719.1895299</v>
      </c>
      <c r="C1234" s="44">
        <v>2817737126.0514302</v>
      </c>
      <c r="D1234" s="44">
        <v>1852227053.7190101</v>
      </c>
      <c r="E1234" s="44">
        <v>1127024356.3718801</v>
      </c>
      <c r="F1234" s="44">
        <v>639730467.66398704</v>
      </c>
      <c r="G1234" s="44">
        <v>104676931.635693</v>
      </c>
      <c r="H1234" s="44">
        <v>116248778.291922</v>
      </c>
      <c r="I1234" s="44">
        <v>46585012.907644697</v>
      </c>
      <c r="J1234" s="49">
        <v>10219902445.8311</v>
      </c>
    </row>
    <row r="1235" spans="1:10" s="57" customFormat="1" x14ac:dyDescent="0.25">
      <c r="A1235" s="39" t="s">
        <v>32</v>
      </c>
      <c r="B1235" s="45">
        <v>3822336675.84866</v>
      </c>
      <c r="C1235" s="46">
        <v>3121505752.04634</v>
      </c>
      <c r="D1235" s="46">
        <v>1978226295.3517301</v>
      </c>
      <c r="E1235" s="46">
        <v>1258116518.3239801</v>
      </c>
      <c r="F1235" s="46">
        <v>697648410.42897403</v>
      </c>
      <c r="G1235" s="46">
        <v>101639641.662625</v>
      </c>
      <c r="H1235" s="46">
        <v>131013423.220873</v>
      </c>
      <c r="I1235" s="46">
        <v>45353189.220212102</v>
      </c>
      <c r="J1235" s="50">
        <v>11155839906.103399</v>
      </c>
    </row>
    <row r="1236" spans="1:10" s="57" customFormat="1" x14ac:dyDescent="0.25"/>
    <row r="1237" spans="1:10" s="57" customFormat="1" x14ac:dyDescent="0.25">
      <c r="A1237" s="25" t="s">
        <v>22</v>
      </c>
      <c r="B1237" s="24" t="s">
        <v>148</v>
      </c>
      <c r="C1237" s="24"/>
      <c r="D1237" s="24"/>
      <c r="E1237" s="24"/>
      <c r="F1237" s="24"/>
      <c r="G1237" s="24"/>
      <c r="H1237" s="24"/>
      <c r="I1237" s="24"/>
      <c r="J1237" s="24"/>
    </row>
    <row r="1238" spans="1:10" s="57" customFormat="1" x14ac:dyDescent="0.25">
      <c r="A1238" s="27" t="s">
        <v>24</v>
      </c>
      <c r="B1238" s="26" t="s">
        <v>25</v>
      </c>
      <c r="C1238" s="26"/>
      <c r="D1238" s="26"/>
      <c r="E1238" s="26"/>
      <c r="F1238" s="26"/>
      <c r="G1238" s="26"/>
      <c r="H1238" s="26"/>
      <c r="I1238" s="26"/>
      <c r="J1238" s="26"/>
    </row>
    <row r="1239" spans="1:10" s="57" customFormat="1" x14ac:dyDescent="0.25">
      <c r="A1239" s="29" t="s">
        <v>26</v>
      </c>
      <c r="B1239" s="28" t="s">
        <v>42</v>
      </c>
      <c r="C1239" s="28"/>
      <c r="D1239" s="28"/>
      <c r="E1239" s="28"/>
      <c r="F1239" s="28"/>
      <c r="G1239" s="28"/>
      <c r="H1239" s="28"/>
      <c r="I1239" s="28"/>
      <c r="J1239" s="28"/>
    </row>
    <row r="1240" spans="1:10" s="57" customFormat="1" x14ac:dyDescent="0.25">
      <c r="A1240" s="31" t="s">
        <v>27</v>
      </c>
      <c r="B1240" s="30" t="s">
        <v>28</v>
      </c>
      <c r="C1240" s="30"/>
      <c r="D1240" s="30"/>
      <c r="E1240" s="30"/>
      <c r="F1240" s="30"/>
      <c r="G1240" s="30"/>
      <c r="H1240" s="30"/>
      <c r="I1240" s="30"/>
      <c r="J1240" s="30"/>
    </row>
    <row r="1241" spans="1:10" s="57" customFormat="1" x14ac:dyDescent="0.25">
      <c r="A1241" s="33" t="s">
        <v>29</v>
      </c>
      <c r="B1241" s="32" t="s">
        <v>30</v>
      </c>
      <c r="C1241" s="32"/>
      <c r="D1241" s="32"/>
      <c r="E1241" s="32"/>
      <c r="F1241" s="32"/>
      <c r="G1241" s="32"/>
      <c r="H1241" s="32"/>
      <c r="I1241" s="32"/>
      <c r="J1241" s="32"/>
    </row>
    <row r="1242" spans="1:10" s="57" customFormat="1" x14ac:dyDescent="0.25">
      <c r="A1242" s="37" t="s">
        <v>31</v>
      </c>
      <c r="B1242" s="37" t="s">
        <v>39</v>
      </c>
      <c r="C1242" s="35"/>
      <c r="D1242" s="35"/>
      <c r="E1242" s="35"/>
      <c r="F1242" s="35"/>
      <c r="G1242" s="35"/>
      <c r="H1242" s="35"/>
      <c r="I1242" s="35"/>
      <c r="J1242" s="36"/>
    </row>
    <row r="1243" spans="1:10" s="57" customFormat="1" x14ac:dyDescent="0.25">
      <c r="A1243" s="37" t="s">
        <v>40</v>
      </c>
      <c r="B1243" s="34" t="s">
        <v>0</v>
      </c>
      <c r="C1243" s="40" t="s">
        <v>1</v>
      </c>
      <c r="D1243" s="40" t="s">
        <v>2</v>
      </c>
      <c r="E1243" s="40" t="s">
        <v>3</v>
      </c>
      <c r="F1243" s="40" t="s">
        <v>4</v>
      </c>
      <c r="G1243" s="40" t="s">
        <v>5</v>
      </c>
      <c r="H1243" s="40" t="s">
        <v>6</v>
      </c>
      <c r="I1243" s="40" t="s">
        <v>7</v>
      </c>
      <c r="J1243" s="47" t="s">
        <v>8</v>
      </c>
    </row>
    <row r="1244" spans="1:10" s="57" customFormat="1" x14ac:dyDescent="0.25">
      <c r="A1244" s="34" t="s">
        <v>9</v>
      </c>
      <c r="B1244" s="41">
        <v>1799568177.4660399</v>
      </c>
      <c r="C1244" s="42">
        <v>1381627992.39452</v>
      </c>
      <c r="D1244" s="42">
        <v>1171333420.2529199</v>
      </c>
      <c r="E1244" s="42">
        <v>696559978.11638999</v>
      </c>
      <c r="F1244" s="42">
        <v>457296161.10552597</v>
      </c>
      <c r="G1244" s="42">
        <v>142816134.86901599</v>
      </c>
      <c r="H1244" s="42">
        <v>83812395.043524206</v>
      </c>
      <c r="I1244" s="42">
        <v>67752931.511242196</v>
      </c>
      <c r="J1244" s="48">
        <v>5800767190.7591801</v>
      </c>
    </row>
    <row r="1245" spans="1:10" s="57" customFormat="1" x14ac:dyDescent="0.25">
      <c r="A1245" s="38" t="s">
        <v>10</v>
      </c>
      <c r="B1245" s="43">
        <v>1672747845.6505899</v>
      </c>
      <c r="C1245" s="44">
        <v>1291867122.4295599</v>
      </c>
      <c r="D1245" s="44">
        <v>1152423512.2144899</v>
      </c>
      <c r="E1245" s="44">
        <v>745672878.87121701</v>
      </c>
      <c r="F1245" s="44">
        <v>417523032.65761</v>
      </c>
      <c r="G1245" s="44">
        <v>132893736.21318699</v>
      </c>
      <c r="H1245" s="44">
        <v>78848646.446475893</v>
      </c>
      <c r="I1245" s="44">
        <v>72562852.695600703</v>
      </c>
      <c r="J1245" s="49">
        <v>5564539627.1787395</v>
      </c>
    </row>
    <row r="1246" spans="1:10" s="57" customFormat="1" x14ac:dyDescent="0.25">
      <c r="A1246" s="38" t="s">
        <v>11</v>
      </c>
      <c r="B1246" s="43">
        <v>1640808987.5766399</v>
      </c>
      <c r="C1246" s="44">
        <v>1239793661.6984799</v>
      </c>
      <c r="D1246" s="44">
        <v>1127608980.10113</v>
      </c>
      <c r="E1246" s="44">
        <v>738527856.92501402</v>
      </c>
      <c r="F1246" s="44">
        <v>401876941.19966602</v>
      </c>
      <c r="G1246" s="44">
        <v>126641229.91205101</v>
      </c>
      <c r="H1246" s="44">
        <v>75674287.996422097</v>
      </c>
      <c r="I1246" s="44">
        <v>88167014.175152406</v>
      </c>
      <c r="J1246" s="49">
        <v>5439098959.5845604</v>
      </c>
    </row>
    <row r="1247" spans="1:10" s="57" customFormat="1" x14ac:dyDescent="0.25">
      <c r="A1247" s="39" t="s">
        <v>32</v>
      </c>
      <c r="B1247" s="45">
        <v>1761812942.8875301</v>
      </c>
      <c r="C1247" s="46">
        <v>1374143137.4490499</v>
      </c>
      <c r="D1247" s="46">
        <v>1213967030.72664</v>
      </c>
      <c r="E1247" s="46">
        <v>823989883.12557399</v>
      </c>
      <c r="F1247" s="46">
        <v>440362989.26542997</v>
      </c>
      <c r="G1247" s="46">
        <v>136541753.21068999</v>
      </c>
      <c r="H1247" s="46">
        <v>81781081.557926506</v>
      </c>
      <c r="I1247" s="46">
        <v>96063376.882964507</v>
      </c>
      <c r="J1247" s="50">
        <v>5928662195.1058102</v>
      </c>
    </row>
    <row r="1248" spans="1:10" s="57" customFormat="1" x14ac:dyDescent="0.25"/>
    <row r="1249" spans="1:10" s="57" customFormat="1" x14ac:dyDescent="0.25">
      <c r="A1249" s="25" t="s">
        <v>22</v>
      </c>
      <c r="B1249" s="24" t="s">
        <v>154</v>
      </c>
      <c r="C1249" s="24"/>
      <c r="D1249" s="24"/>
      <c r="E1249" s="24"/>
      <c r="F1249" s="24"/>
      <c r="G1249" s="24"/>
      <c r="H1249" s="24"/>
      <c r="I1249" s="24"/>
      <c r="J1249" s="24"/>
    </row>
    <row r="1250" spans="1:10" s="57" customFormat="1" x14ac:dyDescent="0.25">
      <c r="A1250" s="27" t="s">
        <v>24</v>
      </c>
      <c r="B1250" s="26" t="s">
        <v>25</v>
      </c>
      <c r="C1250" s="26"/>
      <c r="D1250" s="26"/>
      <c r="E1250" s="26"/>
      <c r="F1250" s="26"/>
      <c r="G1250" s="26"/>
      <c r="H1250" s="26"/>
      <c r="I1250" s="26"/>
      <c r="J1250" s="26"/>
    </row>
    <row r="1251" spans="1:10" s="57" customFormat="1" x14ac:dyDescent="0.25">
      <c r="A1251" s="29" t="s">
        <v>26</v>
      </c>
      <c r="B1251" s="28" t="s">
        <v>42</v>
      </c>
      <c r="C1251" s="28"/>
      <c r="D1251" s="28"/>
      <c r="E1251" s="28"/>
      <c r="F1251" s="28"/>
      <c r="G1251" s="28"/>
      <c r="H1251" s="28"/>
      <c r="I1251" s="28"/>
      <c r="J1251" s="28"/>
    </row>
    <row r="1252" spans="1:10" s="57" customFormat="1" x14ac:dyDescent="0.25">
      <c r="A1252" s="31" t="s">
        <v>27</v>
      </c>
      <c r="B1252" s="30" t="s">
        <v>28</v>
      </c>
      <c r="C1252" s="30"/>
      <c r="D1252" s="30"/>
      <c r="E1252" s="30"/>
      <c r="F1252" s="30"/>
      <c r="G1252" s="30"/>
      <c r="H1252" s="30"/>
      <c r="I1252" s="30"/>
      <c r="J1252" s="30"/>
    </row>
    <row r="1253" spans="1:10" s="57" customFormat="1" x14ac:dyDescent="0.25">
      <c r="A1253" s="33" t="s">
        <v>29</v>
      </c>
      <c r="B1253" s="32" t="s">
        <v>30</v>
      </c>
      <c r="C1253" s="32"/>
      <c r="D1253" s="32"/>
      <c r="E1253" s="32"/>
      <c r="F1253" s="32"/>
      <c r="G1253" s="32"/>
      <c r="H1253" s="32"/>
      <c r="I1253" s="32"/>
      <c r="J1253" s="32"/>
    </row>
    <row r="1254" spans="1:10" s="57" customFormat="1" x14ac:dyDescent="0.25">
      <c r="A1254" s="37" t="s">
        <v>31</v>
      </c>
      <c r="B1254" s="37" t="s">
        <v>39</v>
      </c>
      <c r="C1254" s="35"/>
      <c r="D1254" s="35"/>
      <c r="E1254" s="35"/>
      <c r="F1254" s="35"/>
      <c r="G1254" s="35"/>
      <c r="H1254" s="35"/>
      <c r="I1254" s="35"/>
      <c r="J1254" s="36"/>
    </row>
    <row r="1255" spans="1:10" s="57" customFormat="1" x14ac:dyDescent="0.25">
      <c r="A1255" s="37" t="s">
        <v>40</v>
      </c>
      <c r="B1255" s="34" t="s">
        <v>0</v>
      </c>
      <c r="C1255" s="40" t="s">
        <v>1</v>
      </c>
      <c r="D1255" s="40" t="s">
        <v>2</v>
      </c>
      <c r="E1255" s="40" t="s">
        <v>3</v>
      </c>
      <c r="F1255" s="40" t="s">
        <v>4</v>
      </c>
      <c r="G1255" s="40" t="s">
        <v>5</v>
      </c>
      <c r="H1255" s="40" t="s">
        <v>6</v>
      </c>
      <c r="I1255" s="40" t="s">
        <v>7</v>
      </c>
      <c r="J1255" s="47" t="s">
        <v>8</v>
      </c>
    </row>
    <row r="1256" spans="1:10" s="57" customFormat="1" x14ac:dyDescent="0.25">
      <c r="A1256" s="34" t="s">
        <v>9</v>
      </c>
      <c r="B1256" s="41">
        <v>3120993387.8724399</v>
      </c>
      <c r="C1256" s="42">
        <v>2215188318.3131399</v>
      </c>
      <c r="D1256" s="42">
        <v>2080972256.96295</v>
      </c>
      <c r="E1256" s="42">
        <v>1261032413.5924201</v>
      </c>
      <c r="F1256" s="42">
        <v>796449136.96089101</v>
      </c>
      <c r="G1256" s="42">
        <v>250816607.22784701</v>
      </c>
      <c r="H1256" s="42">
        <v>143408004.23636201</v>
      </c>
      <c r="I1256" s="42">
        <v>304333874.83394998</v>
      </c>
      <c r="J1256" s="48">
        <v>10173194000</v>
      </c>
    </row>
    <row r="1257" spans="1:10" s="57" customFormat="1" x14ac:dyDescent="0.25">
      <c r="A1257" s="38" t="s">
        <v>10</v>
      </c>
      <c r="B1257" s="43">
        <v>3305915121.63341</v>
      </c>
      <c r="C1257" s="44">
        <v>2327128813.53368</v>
      </c>
      <c r="D1257" s="44">
        <v>2192893174.0987201</v>
      </c>
      <c r="E1257" s="44">
        <v>1351748127.5416901</v>
      </c>
      <c r="F1257" s="44">
        <v>837487822.88170397</v>
      </c>
      <c r="G1257" s="44">
        <v>263237682.41746899</v>
      </c>
      <c r="H1257" s="44">
        <v>156684606.58632001</v>
      </c>
      <c r="I1257" s="44">
        <v>324266762.32510602</v>
      </c>
      <c r="J1257" s="49">
        <v>10759362111.018101</v>
      </c>
    </row>
    <row r="1258" spans="1:10" s="57" customFormat="1" x14ac:dyDescent="0.25">
      <c r="A1258" s="38" t="s">
        <v>11</v>
      </c>
      <c r="B1258" s="43">
        <v>3639888217.7565398</v>
      </c>
      <c r="C1258" s="44">
        <v>2583628356.4015198</v>
      </c>
      <c r="D1258" s="44">
        <v>2480352632.0644898</v>
      </c>
      <c r="E1258" s="44">
        <v>1536537202.0792999</v>
      </c>
      <c r="F1258" s="44">
        <v>928780735.35092103</v>
      </c>
      <c r="G1258" s="44">
        <v>286759963.97730899</v>
      </c>
      <c r="H1258" s="44">
        <v>171781778.00842899</v>
      </c>
      <c r="I1258" s="44">
        <v>371829396.71468699</v>
      </c>
      <c r="J1258" s="49">
        <v>11999558282.353201</v>
      </c>
    </row>
    <row r="1259" spans="1:10" s="57" customFormat="1" x14ac:dyDescent="0.25">
      <c r="A1259" s="39" t="s">
        <v>32</v>
      </c>
      <c r="B1259" s="45">
        <v>3823034504.62047</v>
      </c>
      <c r="C1259" s="46">
        <v>2720305505.9841599</v>
      </c>
      <c r="D1259" s="46">
        <v>2623279024.1898298</v>
      </c>
      <c r="E1259" s="46">
        <v>1640861180.7887499</v>
      </c>
      <c r="F1259" s="46">
        <v>976134442.92780805</v>
      </c>
      <c r="G1259" s="46">
        <v>297875212.72523099</v>
      </c>
      <c r="H1259" s="46">
        <v>178983328.69195601</v>
      </c>
      <c r="I1259" s="46">
        <v>394055357.071796</v>
      </c>
      <c r="J1259" s="50">
        <v>12654528557</v>
      </c>
    </row>
    <row r="1260" spans="1:10" s="57" customFormat="1" x14ac:dyDescent="0.25"/>
    <row r="1261" spans="1:10" s="57" customFormat="1" x14ac:dyDescent="0.25">
      <c r="A1261" s="25" t="s">
        <v>22</v>
      </c>
      <c r="B1261" s="24" t="s">
        <v>149</v>
      </c>
      <c r="C1261" s="24"/>
      <c r="D1261" s="24"/>
      <c r="E1261" s="24"/>
      <c r="F1261" s="24"/>
      <c r="G1261" s="24"/>
      <c r="H1261" s="24"/>
      <c r="I1261" s="24"/>
      <c r="J1261" s="24"/>
    </row>
    <row r="1262" spans="1:10" s="57" customFormat="1" x14ac:dyDescent="0.25">
      <c r="A1262" s="27" t="s">
        <v>24</v>
      </c>
      <c r="B1262" s="26" t="s">
        <v>25</v>
      </c>
      <c r="C1262" s="26"/>
      <c r="D1262" s="26"/>
      <c r="E1262" s="26"/>
      <c r="F1262" s="26"/>
      <c r="G1262" s="26"/>
      <c r="H1262" s="26"/>
      <c r="I1262" s="26"/>
      <c r="J1262" s="26"/>
    </row>
    <row r="1263" spans="1:10" s="57" customFormat="1" x14ac:dyDescent="0.25">
      <c r="A1263" s="29" t="s">
        <v>26</v>
      </c>
      <c r="B1263" s="28" t="s">
        <v>42</v>
      </c>
      <c r="C1263" s="28"/>
      <c r="D1263" s="28"/>
      <c r="E1263" s="28"/>
      <c r="F1263" s="28"/>
      <c r="G1263" s="28"/>
      <c r="H1263" s="28"/>
      <c r="I1263" s="28"/>
      <c r="J1263" s="28"/>
    </row>
    <row r="1264" spans="1:10" s="57" customFormat="1" x14ac:dyDescent="0.25">
      <c r="A1264" s="31" t="s">
        <v>27</v>
      </c>
      <c r="B1264" s="30" t="s">
        <v>28</v>
      </c>
      <c r="C1264" s="30"/>
      <c r="D1264" s="30"/>
      <c r="E1264" s="30"/>
      <c r="F1264" s="30"/>
      <c r="G1264" s="30"/>
      <c r="H1264" s="30"/>
      <c r="I1264" s="30"/>
      <c r="J1264" s="30"/>
    </row>
    <row r="1265" spans="1:10" s="57" customFormat="1" x14ac:dyDescent="0.25">
      <c r="A1265" s="33" t="s">
        <v>29</v>
      </c>
      <c r="B1265" s="32" t="s">
        <v>30</v>
      </c>
      <c r="C1265" s="32"/>
      <c r="D1265" s="32"/>
      <c r="E1265" s="32"/>
      <c r="F1265" s="32"/>
      <c r="G1265" s="32"/>
      <c r="H1265" s="32"/>
      <c r="I1265" s="32"/>
      <c r="J1265" s="32"/>
    </row>
    <row r="1266" spans="1:10" s="57" customFormat="1" x14ac:dyDescent="0.25">
      <c r="A1266" s="37" t="s">
        <v>31</v>
      </c>
      <c r="B1266" s="37" t="s">
        <v>39</v>
      </c>
      <c r="C1266" s="35"/>
      <c r="D1266" s="35"/>
      <c r="E1266" s="35"/>
      <c r="F1266" s="35"/>
      <c r="G1266" s="35"/>
      <c r="H1266" s="35"/>
      <c r="I1266" s="35"/>
      <c r="J1266" s="36"/>
    </row>
    <row r="1267" spans="1:10" s="57" customFormat="1" x14ac:dyDescent="0.25">
      <c r="A1267" s="37" t="s">
        <v>40</v>
      </c>
      <c r="B1267" s="34" t="s">
        <v>0</v>
      </c>
      <c r="C1267" s="40" t="s">
        <v>1</v>
      </c>
      <c r="D1267" s="40" t="s">
        <v>2</v>
      </c>
      <c r="E1267" s="40" t="s">
        <v>3</v>
      </c>
      <c r="F1267" s="40" t="s">
        <v>4</v>
      </c>
      <c r="G1267" s="40" t="s">
        <v>5</v>
      </c>
      <c r="H1267" s="40" t="s">
        <v>6</v>
      </c>
      <c r="I1267" s="40" t="s">
        <v>7</v>
      </c>
      <c r="J1267" s="47" t="s">
        <v>8</v>
      </c>
    </row>
    <row r="1268" spans="1:10" s="57" customFormat="1" x14ac:dyDescent="0.25">
      <c r="A1268" s="34" t="s">
        <v>9</v>
      </c>
      <c r="B1268" s="41">
        <v>6895654177.1141195</v>
      </c>
      <c r="C1268" s="42">
        <v>5322819900.55089</v>
      </c>
      <c r="D1268" s="42">
        <v>4740960957.7103796</v>
      </c>
      <c r="E1268" s="42">
        <v>2570834930.6746998</v>
      </c>
      <c r="F1268" s="42">
        <v>1698764864.4293499</v>
      </c>
      <c r="G1268" s="42">
        <v>682002129.09458494</v>
      </c>
      <c r="H1268" s="42">
        <v>619057973.61188304</v>
      </c>
      <c r="I1268" s="42">
        <v>482594236.12470299</v>
      </c>
      <c r="J1268" s="48">
        <v>23012689169.3106</v>
      </c>
    </row>
    <row r="1269" spans="1:10" s="57" customFormat="1" x14ac:dyDescent="0.25">
      <c r="A1269" s="38" t="s">
        <v>10</v>
      </c>
      <c r="B1269" s="43">
        <v>7585208466.8826504</v>
      </c>
      <c r="C1269" s="44">
        <v>5824465434.4745102</v>
      </c>
      <c r="D1269" s="44">
        <v>4799183193.7895603</v>
      </c>
      <c r="E1269" s="44">
        <v>2837682048.91398</v>
      </c>
      <c r="F1269" s="44">
        <v>1827349746.58409</v>
      </c>
      <c r="G1269" s="44">
        <v>693553908.12598598</v>
      </c>
      <c r="H1269" s="44">
        <v>651179081.94015396</v>
      </c>
      <c r="I1269" s="44">
        <v>508849960.29537398</v>
      </c>
      <c r="J1269" s="49">
        <v>24727471841.006302</v>
      </c>
    </row>
    <row r="1270" spans="1:10" s="57" customFormat="1" x14ac:dyDescent="0.25">
      <c r="A1270" s="38" t="s">
        <v>11</v>
      </c>
      <c r="B1270" s="43">
        <v>7232578797.3048801</v>
      </c>
      <c r="C1270" s="44">
        <v>5608544493.2487898</v>
      </c>
      <c r="D1270" s="44">
        <v>5048233532.3616304</v>
      </c>
      <c r="E1270" s="44">
        <v>2785372821.7969499</v>
      </c>
      <c r="F1270" s="44">
        <v>1741339340.6470699</v>
      </c>
      <c r="G1270" s="44">
        <v>689333636.31178498</v>
      </c>
      <c r="H1270" s="44">
        <v>639048331.33487701</v>
      </c>
      <c r="I1270" s="44">
        <v>496723134.963121</v>
      </c>
      <c r="J1270" s="49">
        <v>24241174087.969101</v>
      </c>
    </row>
    <row r="1271" spans="1:10" s="57" customFormat="1" x14ac:dyDescent="0.25">
      <c r="A1271" s="39" t="s">
        <v>32</v>
      </c>
      <c r="B1271" s="45">
        <v>7583298974.8199196</v>
      </c>
      <c r="C1271" s="46">
        <v>5692596237.6817799</v>
      </c>
      <c r="D1271" s="46">
        <v>6710678492.5994596</v>
      </c>
      <c r="E1271" s="46">
        <v>3126328844.0871401</v>
      </c>
      <c r="F1271" s="46">
        <v>1956168232.2256801</v>
      </c>
      <c r="G1271" s="46">
        <v>721117682.58797204</v>
      </c>
      <c r="H1271" s="46">
        <v>690326240.27210498</v>
      </c>
      <c r="I1271" s="46">
        <v>522742690.40513802</v>
      </c>
      <c r="J1271" s="50">
        <v>27003257394.679199</v>
      </c>
    </row>
    <row r="1272" spans="1:10" s="57" customFormat="1" x14ac:dyDescent="0.25"/>
    <row r="1273" spans="1:10" s="57" customFormat="1" x14ac:dyDescent="0.25">
      <c r="A1273" s="25" t="s">
        <v>22</v>
      </c>
      <c r="B1273" s="24" t="s">
        <v>150</v>
      </c>
      <c r="C1273" s="24"/>
      <c r="D1273" s="24"/>
      <c r="E1273" s="24"/>
      <c r="F1273" s="24"/>
      <c r="G1273" s="24"/>
      <c r="H1273" s="24"/>
      <c r="I1273" s="24"/>
      <c r="J1273" s="24"/>
    </row>
    <row r="1274" spans="1:10" s="57" customFormat="1" x14ac:dyDescent="0.25">
      <c r="A1274" s="27" t="s">
        <v>24</v>
      </c>
      <c r="B1274" s="26" t="s">
        <v>25</v>
      </c>
      <c r="C1274" s="26"/>
      <c r="D1274" s="26"/>
      <c r="E1274" s="26"/>
      <c r="F1274" s="26"/>
      <c r="G1274" s="26"/>
      <c r="H1274" s="26"/>
      <c r="I1274" s="26"/>
      <c r="J1274" s="26"/>
    </row>
    <row r="1275" spans="1:10" s="57" customFormat="1" x14ac:dyDescent="0.25">
      <c r="A1275" s="29" t="s">
        <v>26</v>
      </c>
      <c r="B1275" s="28" t="s">
        <v>151</v>
      </c>
      <c r="C1275" s="28"/>
      <c r="D1275" s="28"/>
      <c r="E1275" s="28"/>
      <c r="F1275" s="28"/>
      <c r="G1275" s="28"/>
      <c r="H1275" s="28"/>
      <c r="I1275" s="28"/>
      <c r="J1275" s="28"/>
    </row>
    <row r="1276" spans="1:10" s="57" customFormat="1" x14ac:dyDescent="0.25">
      <c r="A1276" s="31" t="s">
        <v>27</v>
      </c>
      <c r="B1276" s="30" t="s">
        <v>28</v>
      </c>
      <c r="C1276" s="30"/>
      <c r="D1276" s="30"/>
      <c r="E1276" s="30"/>
      <c r="F1276" s="30"/>
      <c r="G1276" s="30"/>
      <c r="H1276" s="30"/>
      <c r="I1276" s="30"/>
      <c r="J1276" s="30"/>
    </row>
    <row r="1277" spans="1:10" s="57" customFormat="1" x14ac:dyDescent="0.25">
      <c r="A1277" s="33" t="s">
        <v>29</v>
      </c>
      <c r="B1277" s="32" t="s">
        <v>30</v>
      </c>
      <c r="C1277" s="32"/>
      <c r="D1277" s="32"/>
      <c r="E1277" s="32"/>
      <c r="F1277" s="32"/>
      <c r="G1277" s="32"/>
      <c r="H1277" s="32"/>
      <c r="I1277" s="32"/>
      <c r="J1277" s="32"/>
    </row>
    <row r="1278" spans="1:10" s="57" customFormat="1" x14ac:dyDescent="0.25">
      <c r="A1278" s="37" t="s">
        <v>31</v>
      </c>
      <c r="B1278" s="37" t="s">
        <v>39</v>
      </c>
      <c r="C1278" s="35"/>
      <c r="D1278" s="35"/>
      <c r="E1278" s="35"/>
      <c r="F1278" s="35"/>
      <c r="G1278" s="35"/>
      <c r="H1278" s="35"/>
      <c r="I1278" s="35"/>
      <c r="J1278" s="36"/>
    </row>
    <row r="1279" spans="1:10" s="57" customFormat="1" x14ac:dyDescent="0.25">
      <c r="A1279" s="37" t="s">
        <v>40</v>
      </c>
      <c r="B1279" s="34" t="s">
        <v>0</v>
      </c>
      <c r="C1279" s="40" t="s">
        <v>1</v>
      </c>
      <c r="D1279" s="40" t="s">
        <v>2</v>
      </c>
      <c r="E1279" s="40" t="s">
        <v>3</v>
      </c>
      <c r="F1279" s="40" t="s">
        <v>4</v>
      </c>
      <c r="G1279" s="40" t="s">
        <v>5</v>
      </c>
      <c r="H1279" s="40" t="s">
        <v>6</v>
      </c>
      <c r="I1279" s="40" t="s">
        <v>7</v>
      </c>
      <c r="J1279" s="47" t="s">
        <v>8</v>
      </c>
    </row>
    <row r="1280" spans="1:10" s="57" customFormat="1" x14ac:dyDescent="0.25">
      <c r="A1280" s="34" t="s">
        <v>9</v>
      </c>
      <c r="B1280" s="41">
        <v>7578137205.9834604</v>
      </c>
      <c r="C1280" s="42">
        <v>5895896897.64783</v>
      </c>
      <c r="D1280" s="42">
        <v>4619010419.3603497</v>
      </c>
      <c r="E1280" s="42">
        <v>3151185555.5613499</v>
      </c>
      <c r="F1280" s="42">
        <v>1532221887.3668301</v>
      </c>
      <c r="G1280" s="42">
        <v>433053983.37473398</v>
      </c>
      <c r="H1280" s="42">
        <v>363084330.51252598</v>
      </c>
      <c r="I1280" s="42">
        <v>428286720.19287401</v>
      </c>
      <c r="J1280" s="48">
        <v>24000877000</v>
      </c>
    </row>
    <row r="1281" spans="1:10" s="57" customFormat="1" x14ac:dyDescent="0.25">
      <c r="A1281" s="38" t="s">
        <v>10</v>
      </c>
      <c r="B1281" s="43">
        <v>5154321238.1800404</v>
      </c>
      <c r="C1281" s="44">
        <v>4204684881.0625</v>
      </c>
      <c r="D1281" s="44">
        <v>3572135172.0844898</v>
      </c>
      <c r="E1281" s="44">
        <v>2705468611.60145</v>
      </c>
      <c r="F1281" s="44">
        <v>1020288635.16067</v>
      </c>
      <c r="G1281" s="44">
        <v>265225801.92840901</v>
      </c>
      <c r="H1281" s="44">
        <v>265310583.63774401</v>
      </c>
      <c r="I1281" s="44">
        <v>240972076.34469801</v>
      </c>
      <c r="J1281" s="49">
        <v>17428407000</v>
      </c>
    </row>
    <row r="1282" spans="1:10" s="57" customFormat="1" x14ac:dyDescent="0.25">
      <c r="A1282" s="38" t="s">
        <v>11</v>
      </c>
      <c r="B1282" s="43">
        <v>3893452338.75457</v>
      </c>
      <c r="C1282" s="44">
        <v>3267493891.2173901</v>
      </c>
      <c r="D1282" s="44">
        <v>2865497240.4251499</v>
      </c>
      <c r="E1282" s="44">
        <v>2606706066.6846399</v>
      </c>
      <c r="F1282" s="44">
        <v>715984280.94977105</v>
      </c>
      <c r="G1282" s="44">
        <v>126125225.052203</v>
      </c>
      <c r="H1282" s="44">
        <v>184960209.90439901</v>
      </c>
      <c r="I1282" s="44">
        <v>468726747.01187301</v>
      </c>
      <c r="J1282" s="49">
        <v>14128946000</v>
      </c>
    </row>
    <row r="1283" spans="1:10" s="57" customFormat="1" x14ac:dyDescent="0.25">
      <c r="A1283" s="39" t="s">
        <v>32</v>
      </c>
      <c r="B1283" s="45">
        <v>3635986095.8062401</v>
      </c>
      <c r="C1283" s="46">
        <v>3204587765.4412498</v>
      </c>
      <c r="D1283" s="46">
        <v>2266437960.6100602</v>
      </c>
      <c r="E1283" s="46">
        <v>1899992825.5094399</v>
      </c>
      <c r="F1283" s="46">
        <v>561927510.20729697</v>
      </c>
      <c r="G1283" s="46">
        <v>82273634.686002702</v>
      </c>
      <c r="H1283" s="46">
        <v>139596973.18496799</v>
      </c>
      <c r="I1283" s="46">
        <v>179171234.55475301</v>
      </c>
      <c r="J1283" s="50">
        <v>11969974000</v>
      </c>
    </row>
    <row r="1284" spans="1:10" s="57" customFormat="1" x14ac:dyDescent="0.25"/>
    <row r="1285" spans="1:10" s="57" customFormat="1" x14ac:dyDescent="0.25">
      <c r="A1285" s="25" t="s">
        <v>22</v>
      </c>
      <c r="B1285" s="24" t="s">
        <v>152</v>
      </c>
      <c r="C1285" s="24"/>
      <c r="D1285" s="24"/>
      <c r="E1285" s="24"/>
      <c r="F1285" s="24"/>
      <c r="G1285" s="24"/>
      <c r="H1285" s="24"/>
      <c r="I1285" s="24"/>
      <c r="J1285" s="24"/>
    </row>
    <row r="1286" spans="1:10" s="57" customFormat="1" x14ac:dyDescent="0.25">
      <c r="A1286" s="27" t="s">
        <v>24</v>
      </c>
      <c r="B1286" s="26" t="s">
        <v>25</v>
      </c>
      <c r="C1286" s="26"/>
      <c r="D1286" s="26"/>
      <c r="E1286" s="26"/>
      <c r="F1286" s="26"/>
      <c r="G1286" s="26"/>
      <c r="H1286" s="26"/>
      <c r="I1286" s="26"/>
      <c r="J1286" s="26"/>
    </row>
    <row r="1287" spans="1:10" s="57" customFormat="1" x14ac:dyDescent="0.25">
      <c r="A1287" s="29" t="s">
        <v>26</v>
      </c>
      <c r="B1287" s="28" t="s">
        <v>153</v>
      </c>
      <c r="C1287" s="28"/>
      <c r="D1287" s="28"/>
      <c r="E1287" s="28"/>
      <c r="F1287" s="28"/>
      <c r="G1287" s="28"/>
      <c r="H1287" s="28"/>
      <c r="I1287" s="28"/>
      <c r="J1287" s="28"/>
    </row>
    <row r="1288" spans="1:10" s="57" customFormat="1" x14ac:dyDescent="0.25">
      <c r="A1288" s="31" t="s">
        <v>27</v>
      </c>
      <c r="B1288" s="30" t="s">
        <v>28</v>
      </c>
      <c r="C1288" s="30"/>
      <c r="D1288" s="30"/>
      <c r="E1288" s="30"/>
      <c r="F1288" s="30"/>
      <c r="G1288" s="30"/>
      <c r="H1288" s="30"/>
      <c r="I1288" s="30"/>
      <c r="J1288" s="30"/>
    </row>
    <row r="1289" spans="1:10" s="57" customFormat="1" x14ac:dyDescent="0.25">
      <c r="A1289" s="33" t="s">
        <v>29</v>
      </c>
      <c r="B1289" s="32" t="s">
        <v>30</v>
      </c>
      <c r="C1289" s="32"/>
      <c r="D1289" s="32"/>
      <c r="E1289" s="32"/>
      <c r="F1289" s="32"/>
      <c r="G1289" s="32"/>
      <c r="H1289" s="32"/>
      <c r="I1289" s="32"/>
      <c r="J1289" s="32"/>
    </row>
    <row r="1290" spans="1:10" s="57" customFormat="1" x14ac:dyDescent="0.25">
      <c r="A1290" s="37" t="s">
        <v>31</v>
      </c>
      <c r="B1290" s="37" t="s">
        <v>39</v>
      </c>
      <c r="C1290" s="35"/>
      <c r="D1290" s="35"/>
      <c r="E1290" s="35"/>
      <c r="F1290" s="35"/>
      <c r="G1290" s="35"/>
      <c r="H1290" s="35"/>
      <c r="I1290" s="35"/>
      <c r="J1290" s="36"/>
    </row>
    <row r="1291" spans="1:10" s="57" customFormat="1" x14ac:dyDescent="0.25">
      <c r="A1291" s="37" t="s">
        <v>40</v>
      </c>
      <c r="B1291" s="34" t="s">
        <v>0</v>
      </c>
      <c r="C1291" s="40" t="s">
        <v>1</v>
      </c>
      <c r="D1291" s="40" t="s">
        <v>2</v>
      </c>
      <c r="E1291" s="40" t="s">
        <v>3</v>
      </c>
      <c r="F1291" s="40" t="s">
        <v>4</v>
      </c>
      <c r="G1291" s="40" t="s">
        <v>5</v>
      </c>
      <c r="H1291" s="40" t="s">
        <v>6</v>
      </c>
      <c r="I1291" s="40" t="s">
        <v>7</v>
      </c>
      <c r="J1291" s="47" t="s">
        <v>8</v>
      </c>
    </row>
    <row r="1292" spans="1:10" s="57" customFormat="1" x14ac:dyDescent="0.25">
      <c r="A1292" s="34" t="s">
        <v>9</v>
      </c>
      <c r="B1292" s="41">
        <v>-8431595912.0722904</v>
      </c>
      <c r="C1292" s="42">
        <v>-6449729963.5939999</v>
      </c>
      <c r="D1292" s="42">
        <v>-5205189966.2897596</v>
      </c>
      <c r="E1292" s="42">
        <v>-2715931359.6838198</v>
      </c>
      <c r="F1292" s="42">
        <v>-1918050411.4872999</v>
      </c>
      <c r="G1292" s="42">
        <v>-599616529.13062501</v>
      </c>
      <c r="H1292" s="42">
        <v>-427695773.97939599</v>
      </c>
      <c r="I1292" s="42">
        <v>-270447712.58600301</v>
      </c>
      <c r="J1292" s="48">
        <v>-26018257628.8232</v>
      </c>
    </row>
    <row r="1293" spans="1:10" s="57" customFormat="1" x14ac:dyDescent="0.25">
      <c r="A1293" s="38" t="s">
        <v>10</v>
      </c>
      <c r="B1293" s="43">
        <v>-6343549226.0430498</v>
      </c>
      <c r="C1293" s="44">
        <v>-4948915456.2262001</v>
      </c>
      <c r="D1293" s="44">
        <v>-4039467171.7298198</v>
      </c>
      <c r="E1293" s="44">
        <v>-2225321104.8544502</v>
      </c>
      <c r="F1293" s="44">
        <v>-1426622277.44573</v>
      </c>
      <c r="G1293" s="44">
        <v>-435185747.80004501</v>
      </c>
      <c r="H1293" s="44">
        <v>-330453935.28797698</v>
      </c>
      <c r="I1293" s="44">
        <v>-202644799.42103699</v>
      </c>
      <c r="J1293" s="49">
        <v>-19952159718.8083</v>
      </c>
    </row>
    <row r="1294" spans="1:10" s="57" customFormat="1" x14ac:dyDescent="0.25">
      <c r="A1294" s="38" t="s">
        <v>11</v>
      </c>
      <c r="B1294" s="43">
        <v>-7151119807.8582096</v>
      </c>
      <c r="C1294" s="44">
        <v>-5571099678.3263702</v>
      </c>
      <c r="D1294" s="44">
        <v>-4542331747.8207798</v>
      </c>
      <c r="E1294" s="44">
        <v>-2523832224.9480901</v>
      </c>
      <c r="F1294" s="44">
        <v>-1602931497.53037</v>
      </c>
      <c r="G1294" s="44">
        <v>-485710802.63821399</v>
      </c>
      <c r="H1294" s="44">
        <v>-371280140.11222601</v>
      </c>
      <c r="I1294" s="44">
        <v>-239715495.36283401</v>
      </c>
      <c r="J1294" s="49">
        <v>-22488021394.597099</v>
      </c>
    </row>
    <row r="1295" spans="1:10" s="57" customFormat="1" x14ac:dyDescent="0.25">
      <c r="A1295" s="39" t="s">
        <v>32</v>
      </c>
      <c r="B1295" s="45">
        <v>-3590785796.7632599</v>
      </c>
      <c r="C1295" s="46">
        <v>-2852532797.6623201</v>
      </c>
      <c r="D1295" s="46">
        <v>-2286670595.08077</v>
      </c>
      <c r="E1295" s="46">
        <v>-1325803086.5633199</v>
      </c>
      <c r="F1295" s="46">
        <v>-777714161.57699704</v>
      </c>
      <c r="G1295" s="46">
        <v>-228849015.66968799</v>
      </c>
      <c r="H1295" s="46">
        <v>-185863763.55651799</v>
      </c>
      <c r="I1295" s="46">
        <v>-120244995.393132</v>
      </c>
      <c r="J1295" s="50">
        <v>-11368464212.266001</v>
      </c>
    </row>
    <row r="1296" spans="1:10" s="57" customFormat="1" x14ac:dyDescent="0.25"/>
    <row r="1297" spans="1:10" s="57" customFormat="1" x14ac:dyDescent="0.25">
      <c r="A1297" s="25" t="s">
        <v>22</v>
      </c>
      <c r="B1297" s="24" t="s">
        <v>158</v>
      </c>
      <c r="C1297" s="24"/>
      <c r="D1297" s="24"/>
      <c r="E1297" s="24"/>
      <c r="F1297" s="24"/>
      <c r="G1297" s="24"/>
      <c r="H1297" s="24"/>
      <c r="I1297" s="24"/>
      <c r="J1297" s="24"/>
    </row>
    <row r="1298" spans="1:10" s="57" customFormat="1" x14ac:dyDescent="0.25">
      <c r="A1298" s="27" t="s">
        <v>24</v>
      </c>
      <c r="B1298" s="26" t="s">
        <v>25</v>
      </c>
      <c r="C1298" s="26"/>
      <c r="D1298" s="26"/>
      <c r="E1298" s="26"/>
      <c r="F1298" s="26"/>
      <c r="G1298" s="26"/>
      <c r="H1298" s="26"/>
      <c r="I1298" s="26"/>
      <c r="J1298" s="26"/>
    </row>
    <row r="1299" spans="1:10" s="57" customFormat="1" x14ac:dyDescent="0.25">
      <c r="A1299" s="29" t="s">
        <v>26</v>
      </c>
      <c r="B1299" s="28" t="s">
        <v>159</v>
      </c>
      <c r="C1299" s="28"/>
      <c r="D1299" s="28"/>
      <c r="E1299" s="28"/>
      <c r="F1299" s="28"/>
      <c r="G1299" s="28"/>
      <c r="H1299" s="28"/>
      <c r="I1299" s="28"/>
      <c r="J1299" s="28"/>
    </row>
    <row r="1300" spans="1:10" s="57" customFormat="1" x14ac:dyDescent="0.25">
      <c r="A1300" s="31" t="s">
        <v>27</v>
      </c>
      <c r="B1300" s="30" t="s">
        <v>28</v>
      </c>
      <c r="C1300" s="30"/>
      <c r="D1300" s="30"/>
      <c r="E1300" s="30"/>
      <c r="F1300" s="30"/>
      <c r="G1300" s="30"/>
      <c r="H1300" s="30"/>
      <c r="I1300" s="30"/>
      <c r="J1300" s="30"/>
    </row>
    <row r="1301" spans="1:10" s="57" customFormat="1" x14ac:dyDescent="0.25">
      <c r="A1301" s="33" t="s">
        <v>29</v>
      </c>
      <c r="B1301" s="32" t="s">
        <v>160</v>
      </c>
      <c r="C1301" s="32"/>
      <c r="D1301" s="32"/>
      <c r="E1301" s="32"/>
      <c r="F1301" s="32"/>
      <c r="G1301" s="32"/>
      <c r="H1301" s="32"/>
      <c r="I1301" s="32"/>
      <c r="J1301" s="32"/>
    </row>
    <row r="1302" spans="1:10" s="57" customFormat="1" x14ac:dyDescent="0.25">
      <c r="A1302" s="37" t="s">
        <v>31</v>
      </c>
      <c r="B1302" s="37" t="s">
        <v>39</v>
      </c>
      <c r="C1302" s="35"/>
      <c r="D1302" s="35"/>
      <c r="E1302" s="35"/>
      <c r="F1302" s="35"/>
      <c r="G1302" s="35"/>
      <c r="H1302" s="35"/>
      <c r="I1302" s="35"/>
      <c r="J1302" s="36"/>
    </row>
    <row r="1303" spans="1:10" s="57" customFormat="1" x14ac:dyDescent="0.25">
      <c r="A1303" s="37" t="s">
        <v>40</v>
      </c>
      <c r="B1303" s="34" t="s">
        <v>0</v>
      </c>
      <c r="C1303" s="40" t="s">
        <v>1</v>
      </c>
      <c r="D1303" s="40" t="s">
        <v>2</v>
      </c>
      <c r="E1303" s="40" t="s">
        <v>3</v>
      </c>
      <c r="F1303" s="40" t="s">
        <v>4</v>
      </c>
      <c r="G1303" s="40" t="s">
        <v>5</v>
      </c>
      <c r="H1303" s="40" t="s">
        <v>6</v>
      </c>
      <c r="I1303" s="40" t="s">
        <v>7</v>
      </c>
      <c r="J1303" s="47" t="s">
        <v>8</v>
      </c>
    </row>
    <row r="1304" spans="1:10" s="57" customFormat="1" x14ac:dyDescent="0.25">
      <c r="A1304" s="34" t="s">
        <v>9</v>
      </c>
      <c r="B1304" s="41">
        <v>3113470517.6690001</v>
      </c>
      <c r="C1304" s="42">
        <v>3199342405.8020101</v>
      </c>
      <c r="D1304" s="42">
        <v>3985654887.9221301</v>
      </c>
      <c r="E1304" s="42">
        <v>2062047923.6115201</v>
      </c>
      <c r="F1304" s="42">
        <v>872874143.32059002</v>
      </c>
      <c r="G1304" s="42">
        <v>315365843.28099</v>
      </c>
      <c r="H1304" s="42">
        <v>135421544.20446199</v>
      </c>
      <c r="I1304" s="42">
        <v>852763481.18927801</v>
      </c>
      <c r="J1304" s="48">
        <v>14536940747</v>
      </c>
    </row>
    <row r="1305" spans="1:10" s="57" customFormat="1" x14ac:dyDescent="0.25">
      <c r="A1305" s="38" t="s">
        <v>10</v>
      </c>
      <c r="B1305" s="43">
        <v>3920789587.5446</v>
      </c>
      <c r="C1305" s="44">
        <v>3191244664.9624701</v>
      </c>
      <c r="D1305" s="44">
        <v>5958268258.5740004</v>
      </c>
      <c r="E1305" s="44">
        <v>2249925139.6079798</v>
      </c>
      <c r="F1305" s="44">
        <v>950550979.62129998</v>
      </c>
      <c r="G1305" s="44">
        <v>497711305.70956999</v>
      </c>
      <c r="H1305" s="44">
        <v>205125437.58009401</v>
      </c>
      <c r="I1305" s="44">
        <v>782799290.41911304</v>
      </c>
      <c r="J1305" s="49">
        <v>17756414664.0191</v>
      </c>
    </row>
    <row r="1306" spans="1:10" s="57" customFormat="1" x14ac:dyDescent="0.25">
      <c r="A1306" s="38" t="s">
        <v>11</v>
      </c>
      <c r="B1306" s="43">
        <v>2295702664.9078002</v>
      </c>
      <c r="C1306" s="44">
        <v>2173235992.7262702</v>
      </c>
      <c r="D1306" s="44">
        <v>1257085303.22047</v>
      </c>
      <c r="E1306" s="44">
        <v>2232949240.8027501</v>
      </c>
      <c r="F1306" s="44">
        <v>440719471.73510897</v>
      </c>
      <c r="G1306" s="44">
        <v>394530156.84213102</v>
      </c>
      <c r="H1306" s="44">
        <v>192185673.91738999</v>
      </c>
      <c r="I1306" s="44">
        <v>459050872.84811699</v>
      </c>
      <c r="J1306" s="49">
        <v>9445459377.0000401</v>
      </c>
    </row>
    <row r="1307" spans="1:10" s="57" customFormat="1" x14ac:dyDescent="0.25">
      <c r="A1307" s="39" t="s">
        <v>32</v>
      </c>
      <c r="B1307" s="45">
        <v>3036172923.9429002</v>
      </c>
      <c r="C1307" s="46">
        <v>3362911747.5723</v>
      </c>
      <c r="D1307" s="46">
        <v>2898377209.4509802</v>
      </c>
      <c r="E1307" s="46">
        <v>2219226180.9038</v>
      </c>
      <c r="F1307" s="46">
        <v>265174453.56081</v>
      </c>
      <c r="G1307" s="46">
        <v>283660393.10209298</v>
      </c>
      <c r="H1307" s="46">
        <v>170338473.68935701</v>
      </c>
      <c r="I1307" s="46">
        <v>365653297.277821</v>
      </c>
      <c r="J1307" s="50">
        <v>12601514679.500099</v>
      </c>
    </row>
    <row r="1308" spans="1:10" s="57" customFormat="1" x14ac:dyDescent="0.25"/>
    <row r="1309" spans="1:10" s="57" customFormat="1" x14ac:dyDescent="0.25">
      <c r="A1309" s="25" t="s">
        <v>22</v>
      </c>
      <c r="B1309" s="24" t="s">
        <v>161</v>
      </c>
      <c r="C1309" s="24"/>
      <c r="D1309" s="24"/>
      <c r="E1309" s="24"/>
      <c r="F1309" s="24"/>
      <c r="G1309" s="24"/>
      <c r="H1309" s="24"/>
      <c r="I1309" s="24"/>
      <c r="J1309" s="24"/>
    </row>
    <row r="1310" spans="1:10" s="57" customFormat="1" x14ac:dyDescent="0.25">
      <c r="A1310" s="27" t="s">
        <v>24</v>
      </c>
      <c r="B1310" s="26" t="s">
        <v>25</v>
      </c>
      <c r="C1310" s="26"/>
      <c r="D1310" s="26"/>
      <c r="E1310" s="26"/>
      <c r="F1310" s="26"/>
      <c r="G1310" s="26"/>
      <c r="H1310" s="26"/>
      <c r="I1310" s="26"/>
      <c r="J1310" s="26"/>
    </row>
    <row r="1311" spans="1:10" s="57" customFormat="1" x14ac:dyDescent="0.25">
      <c r="A1311" s="29" t="s">
        <v>26</v>
      </c>
      <c r="B1311" s="28" t="s">
        <v>128</v>
      </c>
      <c r="C1311" s="28"/>
      <c r="D1311" s="28"/>
      <c r="E1311" s="28"/>
      <c r="F1311" s="28"/>
      <c r="G1311" s="28"/>
      <c r="H1311" s="28"/>
      <c r="I1311" s="28"/>
      <c r="J1311" s="28"/>
    </row>
    <row r="1312" spans="1:10" s="57" customFormat="1" x14ac:dyDescent="0.25">
      <c r="A1312" s="31" t="s">
        <v>27</v>
      </c>
      <c r="B1312" s="30" t="s">
        <v>28</v>
      </c>
      <c r="C1312" s="30"/>
      <c r="D1312" s="30"/>
      <c r="E1312" s="30"/>
      <c r="F1312" s="30"/>
      <c r="G1312" s="30"/>
      <c r="H1312" s="30"/>
      <c r="I1312" s="30"/>
      <c r="J1312" s="30"/>
    </row>
    <row r="1313" spans="1:10" s="57" customFormat="1" x14ac:dyDescent="0.25">
      <c r="A1313" s="33" t="s">
        <v>29</v>
      </c>
      <c r="B1313" s="32" t="s">
        <v>160</v>
      </c>
      <c r="C1313" s="32"/>
      <c r="D1313" s="32"/>
      <c r="E1313" s="32"/>
      <c r="F1313" s="32"/>
      <c r="G1313" s="32"/>
      <c r="H1313" s="32"/>
      <c r="I1313" s="32"/>
      <c r="J1313" s="32"/>
    </row>
    <row r="1314" spans="1:10" s="57" customFormat="1" x14ac:dyDescent="0.25">
      <c r="A1314" s="37" t="s">
        <v>31</v>
      </c>
      <c r="B1314" s="37" t="s">
        <v>39</v>
      </c>
      <c r="C1314" s="35"/>
      <c r="D1314" s="35"/>
      <c r="E1314" s="35"/>
      <c r="F1314" s="35"/>
      <c r="G1314" s="35"/>
      <c r="H1314" s="35"/>
      <c r="I1314" s="35"/>
      <c r="J1314" s="36"/>
    </row>
    <row r="1315" spans="1:10" s="57" customFormat="1" x14ac:dyDescent="0.25">
      <c r="A1315" s="37" t="s">
        <v>40</v>
      </c>
      <c r="B1315" s="34" t="s">
        <v>0</v>
      </c>
      <c r="C1315" s="40" t="s">
        <v>1</v>
      </c>
      <c r="D1315" s="40" t="s">
        <v>2</v>
      </c>
      <c r="E1315" s="40" t="s">
        <v>3</v>
      </c>
      <c r="F1315" s="40" t="s">
        <v>4</v>
      </c>
      <c r="G1315" s="40" t="s">
        <v>5</v>
      </c>
      <c r="H1315" s="40" t="s">
        <v>6</v>
      </c>
      <c r="I1315" s="40" t="s">
        <v>7</v>
      </c>
      <c r="J1315" s="47" t="s">
        <v>8</v>
      </c>
    </row>
    <row r="1316" spans="1:10" s="57" customFormat="1" x14ac:dyDescent="0.25">
      <c r="A1316" s="34" t="s">
        <v>9</v>
      </c>
      <c r="B1316" s="41">
        <v>2193195000</v>
      </c>
      <c r="C1316" s="42">
        <v>1810052000</v>
      </c>
      <c r="D1316" s="42">
        <v>1438773000</v>
      </c>
      <c r="E1316" s="42">
        <v>718692000</v>
      </c>
      <c r="F1316" s="42">
        <v>562697000</v>
      </c>
      <c r="G1316" s="42">
        <v>148317000</v>
      </c>
      <c r="H1316" s="42">
        <v>134238000</v>
      </c>
      <c r="I1316" s="42">
        <v>79644000</v>
      </c>
      <c r="J1316" s="48">
        <v>7085608000</v>
      </c>
    </row>
    <row r="1317" spans="1:10" s="57" customFormat="1" x14ac:dyDescent="0.25">
      <c r="A1317" s="38" t="s">
        <v>10</v>
      </c>
      <c r="B1317" s="43">
        <v>2355261000</v>
      </c>
      <c r="C1317" s="44">
        <v>1944113000</v>
      </c>
      <c r="D1317" s="44">
        <v>1547789000</v>
      </c>
      <c r="E1317" s="44">
        <v>767285000</v>
      </c>
      <c r="F1317" s="44">
        <v>613224000</v>
      </c>
      <c r="G1317" s="44">
        <v>157852000</v>
      </c>
      <c r="H1317" s="44">
        <v>143342000</v>
      </c>
      <c r="I1317" s="44">
        <v>77864000</v>
      </c>
      <c r="J1317" s="49">
        <v>7606730000</v>
      </c>
    </row>
    <row r="1318" spans="1:10" s="57" customFormat="1" x14ac:dyDescent="0.25">
      <c r="A1318" s="38" t="s">
        <v>11</v>
      </c>
      <c r="B1318" s="43">
        <v>2483626000</v>
      </c>
      <c r="C1318" s="44">
        <v>2044646000</v>
      </c>
      <c r="D1318" s="44">
        <v>1632499000</v>
      </c>
      <c r="E1318" s="44">
        <v>805132000</v>
      </c>
      <c r="F1318" s="44">
        <v>631732000</v>
      </c>
      <c r="G1318" s="44">
        <v>160922000</v>
      </c>
      <c r="H1318" s="44">
        <v>142493000</v>
      </c>
      <c r="I1318" s="44">
        <v>82355000</v>
      </c>
      <c r="J1318" s="49">
        <v>7983405000</v>
      </c>
    </row>
    <row r="1319" spans="1:10" s="57" customFormat="1" x14ac:dyDescent="0.25">
      <c r="A1319" s="39" t="s">
        <v>32</v>
      </c>
      <c r="B1319" s="45">
        <v>2708501000</v>
      </c>
      <c r="C1319" s="46">
        <v>2224573000</v>
      </c>
      <c r="D1319" s="46">
        <v>1780929000</v>
      </c>
      <c r="E1319" s="46">
        <v>881419000</v>
      </c>
      <c r="F1319" s="46">
        <v>672980000</v>
      </c>
      <c r="G1319" s="46">
        <v>175951000</v>
      </c>
      <c r="H1319" s="46">
        <v>161904000</v>
      </c>
      <c r="I1319" s="46">
        <v>106405000</v>
      </c>
      <c r="J1319" s="50">
        <v>8712662000</v>
      </c>
    </row>
    <row r="1320" spans="1:10" s="57" customFormat="1" x14ac:dyDescent="0.25"/>
    <row r="1321" spans="1:10" s="57" customFormat="1" x14ac:dyDescent="0.25">
      <c r="A1321" s="25" t="s">
        <v>22</v>
      </c>
      <c r="B1321" s="24" t="s">
        <v>156</v>
      </c>
      <c r="C1321" s="24"/>
      <c r="D1321" s="24"/>
      <c r="E1321" s="24"/>
      <c r="F1321" s="24"/>
      <c r="G1321" s="24"/>
      <c r="H1321" s="24"/>
      <c r="I1321" s="24"/>
      <c r="J1321" s="24"/>
    </row>
    <row r="1322" spans="1:10" s="57" customFormat="1" x14ac:dyDescent="0.25">
      <c r="A1322" s="27" t="s">
        <v>24</v>
      </c>
      <c r="B1322" s="26" t="s">
        <v>25</v>
      </c>
      <c r="C1322" s="26"/>
      <c r="D1322" s="26"/>
      <c r="E1322" s="26"/>
      <c r="F1322" s="26"/>
      <c r="G1322" s="26"/>
      <c r="H1322" s="26"/>
      <c r="I1322" s="26"/>
      <c r="J1322" s="26"/>
    </row>
    <row r="1323" spans="1:10" s="57" customFormat="1" x14ac:dyDescent="0.25">
      <c r="A1323" s="29" t="s">
        <v>26</v>
      </c>
      <c r="B1323" s="28" t="s">
        <v>157</v>
      </c>
      <c r="C1323" s="28"/>
      <c r="D1323" s="28"/>
      <c r="E1323" s="28"/>
      <c r="F1323" s="28"/>
      <c r="G1323" s="28"/>
      <c r="H1323" s="28"/>
      <c r="I1323" s="28"/>
      <c r="J1323" s="28"/>
    </row>
    <row r="1324" spans="1:10" s="57" customFormat="1" x14ac:dyDescent="0.25">
      <c r="A1324" s="31" t="s">
        <v>27</v>
      </c>
      <c r="B1324" s="30" t="s">
        <v>28</v>
      </c>
      <c r="C1324" s="30"/>
      <c r="D1324" s="30"/>
      <c r="E1324" s="30"/>
      <c r="F1324" s="30"/>
      <c r="G1324" s="30"/>
      <c r="H1324" s="30"/>
      <c r="I1324" s="30"/>
      <c r="J1324" s="30"/>
    </row>
    <row r="1325" spans="1:10" s="57" customFormat="1" x14ac:dyDescent="0.25">
      <c r="A1325" s="33" t="s">
        <v>29</v>
      </c>
      <c r="B1325" s="32" t="s">
        <v>43</v>
      </c>
      <c r="C1325" s="32"/>
      <c r="D1325" s="32"/>
      <c r="E1325" s="32"/>
      <c r="F1325" s="32"/>
      <c r="G1325" s="32"/>
      <c r="H1325" s="32"/>
      <c r="I1325" s="32"/>
      <c r="J1325" s="32"/>
    </row>
    <row r="1326" spans="1:10" s="57" customFormat="1" x14ac:dyDescent="0.25">
      <c r="A1326" s="37" t="s">
        <v>31</v>
      </c>
      <c r="B1326" s="37" t="s">
        <v>39</v>
      </c>
      <c r="C1326" s="35"/>
      <c r="D1326" s="35"/>
      <c r="E1326" s="35"/>
      <c r="F1326" s="35"/>
      <c r="G1326" s="35"/>
      <c r="H1326" s="35"/>
      <c r="I1326" s="35"/>
      <c r="J1326" s="36"/>
    </row>
    <row r="1327" spans="1:10" s="57" customFormat="1" x14ac:dyDescent="0.25">
      <c r="A1327" s="37" t="s">
        <v>40</v>
      </c>
      <c r="B1327" s="34" t="s">
        <v>0</v>
      </c>
      <c r="C1327" s="40" t="s">
        <v>1</v>
      </c>
      <c r="D1327" s="40" t="s">
        <v>2</v>
      </c>
      <c r="E1327" s="40" t="s">
        <v>3</v>
      </c>
      <c r="F1327" s="40" t="s">
        <v>4</v>
      </c>
      <c r="G1327" s="40" t="s">
        <v>5</v>
      </c>
      <c r="H1327" s="40" t="s">
        <v>6</v>
      </c>
      <c r="I1327" s="40" t="s">
        <v>7</v>
      </c>
      <c r="J1327" s="47" t="s">
        <v>8</v>
      </c>
    </row>
    <row r="1328" spans="1:10" s="57" customFormat="1" x14ac:dyDescent="0.25">
      <c r="A1328" s="34" t="s">
        <v>9</v>
      </c>
      <c r="B1328" s="41">
        <v>11408832834.921</v>
      </c>
      <c r="C1328" s="42">
        <v>8356682898.3079901</v>
      </c>
      <c r="D1328" s="42">
        <v>7251026936.7878704</v>
      </c>
      <c r="E1328" s="42">
        <v>4040899604.1584802</v>
      </c>
      <c r="F1328" s="42">
        <v>2826562556.6294098</v>
      </c>
      <c r="G1328" s="42">
        <v>1178545331.2390101</v>
      </c>
      <c r="H1328" s="42">
        <v>590310578.65553796</v>
      </c>
      <c r="I1328" s="42">
        <v>549198512.300722</v>
      </c>
      <c r="J1328" s="48">
        <v>36202059253</v>
      </c>
    </row>
    <row r="1329" spans="1:10" s="57" customFormat="1" x14ac:dyDescent="0.25">
      <c r="A1329" s="38" t="s">
        <v>10</v>
      </c>
      <c r="B1329" s="43">
        <v>11432309412.4554</v>
      </c>
      <c r="C1329" s="44">
        <v>8908204335.0375309</v>
      </c>
      <c r="D1329" s="44">
        <v>7727471741.4259996</v>
      </c>
      <c r="E1329" s="44">
        <v>3999345860.3920202</v>
      </c>
      <c r="F1329" s="44">
        <v>3276694020.3786998</v>
      </c>
      <c r="G1329" s="44">
        <v>836253694.29042995</v>
      </c>
      <c r="H1329" s="44">
        <v>551257562.41990602</v>
      </c>
      <c r="I1329" s="44">
        <v>635048709.58088696</v>
      </c>
      <c r="J1329" s="49">
        <v>37366585335.980904</v>
      </c>
    </row>
    <row r="1330" spans="1:10" s="57" customFormat="1" x14ac:dyDescent="0.25">
      <c r="A1330" s="38" t="s">
        <v>11</v>
      </c>
      <c r="B1330" s="43">
        <v>11024815335.092199</v>
      </c>
      <c r="C1330" s="44">
        <v>8598937007.2737293</v>
      </c>
      <c r="D1330" s="44">
        <v>7225689696.7795296</v>
      </c>
      <c r="E1330" s="44">
        <v>3838887759.1972499</v>
      </c>
      <c r="F1330" s="44">
        <v>2607493528.2648902</v>
      </c>
      <c r="G1330" s="44">
        <v>838498843.15786898</v>
      </c>
      <c r="H1330" s="44">
        <v>564699326.08261001</v>
      </c>
      <c r="I1330" s="44">
        <v>552556127.15188301</v>
      </c>
      <c r="J1330" s="49">
        <v>35251577623</v>
      </c>
    </row>
    <row r="1331" spans="1:10" s="57" customFormat="1" x14ac:dyDescent="0.25">
      <c r="A1331" s="39" t="s">
        <v>32</v>
      </c>
      <c r="B1331" s="45">
        <v>11876318076.0571</v>
      </c>
      <c r="C1331" s="46">
        <v>10146597252.4277</v>
      </c>
      <c r="D1331" s="46">
        <v>7624624790.5490198</v>
      </c>
      <c r="E1331" s="46">
        <v>4025849819.0962</v>
      </c>
      <c r="F1331" s="46">
        <v>2644114546.4391899</v>
      </c>
      <c r="G1331" s="46">
        <v>863184606.89790702</v>
      </c>
      <c r="H1331" s="46">
        <v>638705526.31064296</v>
      </c>
      <c r="I1331" s="46">
        <v>691584702.72217906</v>
      </c>
      <c r="J1331" s="50">
        <v>38510979320.5</v>
      </c>
    </row>
    <row r="1332" spans="1:10" s="57" customFormat="1" x14ac:dyDescent="0.25"/>
    <row r="1333" spans="1:10" s="57" customFormat="1" x14ac:dyDescent="0.25"/>
    <row r="1334" spans="1:10" s="57" customFormat="1" x14ac:dyDescent="0.25"/>
    <row r="1335" spans="1:10" s="57" customFormat="1" x14ac:dyDescent="0.25"/>
    <row r="1336" spans="1:10" s="57" customFormat="1" x14ac:dyDescent="0.25"/>
    <row r="1337" spans="1:10" s="57" customFormat="1" x14ac:dyDescent="0.25"/>
    <row r="1338" spans="1:10" s="57" customFormat="1" x14ac:dyDescent="0.25"/>
    <row r="1339" spans="1:10" s="57" customFormat="1" x14ac:dyDescent="0.25"/>
    <row r="1340" spans="1:10" s="57" customFormat="1" x14ac:dyDescent="0.25"/>
    <row r="1341" spans="1:10" s="57" customFormat="1" x14ac:dyDescent="0.25"/>
    <row r="1342" spans="1:10" s="57" customFormat="1" x14ac:dyDescent="0.25"/>
    <row r="1343" spans="1:10" s="57" customFormat="1" x14ac:dyDescent="0.25"/>
    <row r="1344" spans="1:10" s="57" customFormat="1" x14ac:dyDescent="0.25"/>
    <row r="1345" s="57" customFormat="1" x14ac:dyDescent="0.25"/>
    <row r="1346" s="57" customFormat="1" x14ac:dyDescent="0.25"/>
    <row r="1347" s="57" customFormat="1" x14ac:dyDescent="0.25"/>
    <row r="1348" s="57" customFormat="1" x14ac:dyDescent="0.25"/>
    <row r="1349" s="57" customFormat="1" x14ac:dyDescent="0.25"/>
    <row r="1350" s="57" customFormat="1" x14ac:dyDescent="0.25"/>
    <row r="1351" s="57" customFormat="1" x14ac:dyDescent="0.25"/>
    <row r="1352" s="57" customFormat="1" x14ac:dyDescent="0.25"/>
    <row r="1353" s="57" customFormat="1" x14ac:dyDescent="0.25"/>
    <row r="1354" s="57" customFormat="1" x14ac:dyDescent="0.25"/>
    <row r="1355" s="57" customFormat="1" x14ac:dyDescent="0.25"/>
    <row r="1356" s="57" customFormat="1" x14ac:dyDescent="0.25"/>
    <row r="1357" s="57" customFormat="1" x14ac:dyDescent="0.25"/>
    <row r="1358" s="57" customFormat="1" x14ac:dyDescent="0.25"/>
    <row r="1359" s="57" customFormat="1" x14ac:dyDescent="0.25"/>
    <row r="1360" s="57" customFormat="1" x14ac:dyDescent="0.25"/>
    <row r="1361" s="57" customFormat="1" x14ac:dyDescent="0.25"/>
    <row r="1362" s="57" customFormat="1" x14ac:dyDescent="0.25"/>
    <row r="1363" s="57" customFormat="1" x14ac:dyDescent="0.25"/>
    <row r="1364" s="57" customFormat="1" x14ac:dyDescent="0.25"/>
    <row r="1365" s="57" customFormat="1" x14ac:dyDescent="0.25"/>
    <row r="1366" s="57" customFormat="1" x14ac:dyDescent="0.25"/>
    <row r="1367" s="57" customFormat="1" x14ac:dyDescent="0.25"/>
    <row r="1368" s="57" customFormat="1" x14ac:dyDescent="0.25"/>
    <row r="1369" s="57" customFormat="1" x14ac:dyDescent="0.25"/>
    <row r="1370" s="57" customFormat="1" x14ac:dyDescent="0.25"/>
    <row r="1371" s="57" customFormat="1" x14ac:dyDescent="0.25"/>
    <row r="1372" s="57" customFormat="1" x14ac:dyDescent="0.25"/>
    <row r="1373" s="57" customFormat="1" x14ac:dyDescent="0.25"/>
    <row r="1374" s="57" customFormat="1" x14ac:dyDescent="0.25"/>
    <row r="1375" s="57" customFormat="1" x14ac:dyDescent="0.25"/>
    <row r="1376" s="57" customFormat="1" x14ac:dyDescent="0.25"/>
    <row r="1377" s="57" customFormat="1" x14ac:dyDescent="0.25"/>
    <row r="1378" s="57" customFormat="1" x14ac:dyDescent="0.25"/>
    <row r="1379" s="57" customFormat="1" x14ac:dyDescent="0.25"/>
    <row r="1380" s="57" customFormat="1" x14ac:dyDescent="0.25"/>
    <row r="1381" s="57" customFormat="1" x14ac:dyDescent="0.25"/>
    <row r="1382" s="57" customFormat="1" x14ac:dyDescent="0.25"/>
    <row r="1383" s="57" customFormat="1" x14ac:dyDescent="0.25"/>
    <row r="1384" s="57" customFormat="1" x14ac:dyDescent="0.25"/>
    <row r="1385" s="57" customFormat="1" x14ac:dyDescent="0.25"/>
    <row r="1386" s="57" customFormat="1" x14ac:dyDescent="0.25"/>
    <row r="1387" s="57" customFormat="1" x14ac:dyDescent="0.25"/>
    <row r="1388" s="57" customFormat="1" x14ac:dyDescent="0.25"/>
    <row r="1389" s="57" customFormat="1" x14ac:dyDescent="0.25"/>
    <row r="1390" s="57" customFormat="1" x14ac:dyDescent="0.25"/>
    <row r="1391" s="57" customFormat="1" x14ac:dyDescent="0.25"/>
    <row r="1392" s="57" customFormat="1" x14ac:dyDescent="0.25"/>
    <row r="1393" s="57" customFormat="1" x14ac:dyDescent="0.25"/>
    <row r="1394" s="57" customFormat="1" x14ac:dyDescent="0.25"/>
    <row r="1395" s="57" customFormat="1" x14ac:dyDescent="0.25"/>
    <row r="1396" s="57" customFormat="1" x14ac:dyDescent="0.25"/>
    <row r="1397" s="57" customFormat="1" x14ac:dyDescent="0.25"/>
    <row r="1398" s="57" customFormat="1" x14ac:dyDescent="0.25"/>
    <row r="1399" s="57" customFormat="1" x14ac:dyDescent="0.25"/>
    <row r="1400" s="57" customFormat="1" x14ac:dyDescent="0.25"/>
    <row r="1401" s="57" customFormat="1" x14ac:dyDescent="0.25"/>
    <row r="1402" s="57" customFormat="1" x14ac:dyDescent="0.25"/>
    <row r="1403" s="57" customFormat="1" x14ac:dyDescent="0.25"/>
    <row r="1404" s="57" customFormat="1" x14ac:dyDescent="0.25"/>
    <row r="1405" s="57" customFormat="1" x14ac:dyDescent="0.25"/>
    <row r="1406" s="57" customFormat="1" x14ac:dyDescent="0.25"/>
    <row r="1407" s="57" customFormat="1" x14ac:dyDescent="0.25"/>
    <row r="1408" s="57" customFormat="1" x14ac:dyDescent="0.25"/>
    <row r="1409" s="57" customFormat="1" x14ac:dyDescent="0.25"/>
    <row r="1410" s="57" customFormat="1" x14ac:dyDescent="0.25"/>
    <row r="1411" s="57" customFormat="1" x14ac:dyDescent="0.25"/>
    <row r="1412" s="57" customFormat="1" x14ac:dyDescent="0.25"/>
    <row r="1413" s="57" customFormat="1" x14ac:dyDescent="0.25"/>
    <row r="1414" s="57" customFormat="1" x14ac:dyDescent="0.25"/>
    <row r="1415" s="57" customFormat="1" x14ac:dyDescent="0.25"/>
    <row r="1416" s="57" customFormat="1" x14ac:dyDescent="0.25"/>
    <row r="1417" s="57" customFormat="1" x14ac:dyDescent="0.25"/>
    <row r="1418" s="57" customFormat="1" x14ac:dyDescent="0.25"/>
    <row r="1419" s="57" customFormat="1" x14ac:dyDescent="0.25"/>
    <row r="1420" s="57" customFormat="1" x14ac:dyDescent="0.25"/>
    <row r="1421" s="57" customFormat="1" x14ac:dyDescent="0.25"/>
    <row r="1422" s="57" customFormat="1" x14ac:dyDescent="0.25"/>
    <row r="1423" s="57" customFormat="1" x14ac:dyDescent="0.25"/>
    <row r="1424" s="57" customFormat="1" x14ac:dyDescent="0.25"/>
    <row r="1425" s="57" customFormat="1" x14ac:dyDescent="0.25"/>
    <row r="1426" s="57" customFormat="1" x14ac:dyDescent="0.25"/>
    <row r="1427" s="57" customFormat="1" x14ac:dyDescent="0.25"/>
    <row r="1428" s="57" customFormat="1" x14ac:dyDescent="0.25"/>
    <row r="1429" s="57" customFormat="1" x14ac:dyDescent="0.25"/>
    <row r="1430" s="57" customFormat="1" x14ac:dyDescent="0.25"/>
    <row r="1431" s="57" customFormat="1" x14ac:dyDescent="0.25"/>
    <row r="1432" s="57" customFormat="1" x14ac:dyDescent="0.25"/>
    <row r="1433" s="57" customFormat="1" x14ac:dyDescent="0.25"/>
    <row r="1434" s="57" customFormat="1" x14ac:dyDescent="0.25"/>
    <row r="1435" s="57" customFormat="1" x14ac:dyDescent="0.25"/>
    <row r="1436" s="57" customFormat="1" x14ac:dyDescent="0.25"/>
    <row r="1437" s="57" customFormat="1" x14ac:dyDescent="0.25"/>
    <row r="1438" s="57" customFormat="1" x14ac:dyDescent="0.25"/>
    <row r="1439" s="57" customFormat="1" x14ac:dyDescent="0.25"/>
    <row r="1440" s="57" customFormat="1" x14ac:dyDescent="0.25"/>
    <row r="1441" s="57" customFormat="1" x14ac:dyDescent="0.25"/>
    <row r="1442" s="57" customFormat="1" x14ac:dyDescent="0.25"/>
    <row r="1443" s="57" customFormat="1" x14ac:dyDescent="0.25"/>
    <row r="1444" s="57" customFormat="1" x14ac:dyDescent="0.25"/>
    <row r="1445" s="57" customFormat="1" x14ac:dyDescent="0.25"/>
    <row r="1446" s="57" customFormat="1" x14ac:dyDescent="0.25"/>
    <row r="1447" s="57" customFormat="1" x14ac:dyDescent="0.25"/>
    <row r="1448" s="57" customFormat="1" x14ac:dyDescent="0.25"/>
    <row r="1449" s="57" customFormat="1" x14ac:dyDescent="0.25"/>
    <row r="1450" s="57" customFormat="1" x14ac:dyDescent="0.25"/>
    <row r="1451" s="57" customFormat="1" x14ac:dyDescent="0.25"/>
    <row r="1452" s="57" customFormat="1" x14ac:dyDescent="0.25"/>
    <row r="1453" s="57" customFormat="1" x14ac:dyDescent="0.25"/>
    <row r="1454" s="57" customFormat="1" x14ac:dyDescent="0.25"/>
    <row r="1455" s="57" customFormat="1" x14ac:dyDescent="0.25"/>
    <row r="1456" s="57" customFormat="1" x14ac:dyDescent="0.25"/>
    <row r="1457" s="57" customFormat="1" x14ac:dyDescent="0.25"/>
    <row r="1458" s="57" customFormat="1" x14ac:dyDescent="0.25"/>
    <row r="1459" s="57" customFormat="1" x14ac:dyDescent="0.25"/>
    <row r="1460" s="57" customFormat="1" x14ac:dyDescent="0.25"/>
    <row r="1461" s="57" customFormat="1" x14ac:dyDescent="0.25"/>
    <row r="1462" s="57" customFormat="1" x14ac:dyDescent="0.25"/>
    <row r="1463" s="57" customFormat="1" x14ac:dyDescent="0.25"/>
    <row r="1464" s="57" customFormat="1" x14ac:dyDescent="0.25"/>
    <row r="1465" s="57" customFormat="1" x14ac:dyDescent="0.25"/>
    <row r="1466" s="57" customFormat="1" x14ac:dyDescent="0.25"/>
    <row r="1467" s="57" customFormat="1" x14ac:dyDescent="0.25"/>
    <row r="1468" s="57" customFormat="1" x14ac:dyDescent="0.25"/>
    <row r="1469" s="57" customFormat="1" x14ac:dyDescent="0.25"/>
    <row r="1470" s="57" customFormat="1" x14ac:dyDescent="0.25"/>
    <row r="1471" s="57" customFormat="1" x14ac:dyDescent="0.25"/>
    <row r="1472" s="57" customFormat="1" x14ac:dyDescent="0.25"/>
    <row r="1473" s="57" customFormat="1" x14ac:dyDescent="0.25"/>
    <row r="1474" s="57" customFormat="1" x14ac:dyDescent="0.25"/>
    <row r="1475" s="57" customFormat="1" x14ac:dyDescent="0.25"/>
    <row r="1476" s="57" customFormat="1" x14ac:dyDescent="0.25"/>
    <row r="1477" s="57" customFormat="1" x14ac:dyDescent="0.25"/>
    <row r="1478" s="57" customFormat="1" x14ac:dyDescent="0.25"/>
    <row r="1479" s="57" customFormat="1" x14ac:dyDescent="0.25"/>
    <row r="1480" s="57" customFormat="1" x14ac:dyDescent="0.25"/>
    <row r="1481" s="57" customFormat="1" x14ac:dyDescent="0.25"/>
    <row r="1482" s="57" customFormat="1" x14ac:dyDescent="0.25"/>
    <row r="1483" s="57" customFormat="1" x14ac:dyDescent="0.25"/>
    <row r="1484" s="57" customFormat="1" x14ac:dyDescent="0.25"/>
    <row r="1485" s="57" customFormat="1" x14ac:dyDescent="0.25"/>
    <row r="1486" s="57" customFormat="1" x14ac:dyDescent="0.25"/>
    <row r="1487" s="57" customFormat="1" x14ac:dyDescent="0.25"/>
    <row r="1488" s="57" customFormat="1" x14ac:dyDescent="0.25"/>
    <row r="1489" s="57" customFormat="1" x14ac:dyDescent="0.25"/>
    <row r="1490" s="57" customFormat="1" x14ac:dyDescent="0.25"/>
    <row r="1491" s="57" customFormat="1" x14ac:dyDescent="0.25"/>
    <row r="1492" s="57" customFormat="1" x14ac:dyDescent="0.25"/>
    <row r="1493" s="57" customFormat="1" x14ac:dyDescent="0.25"/>
    <row r="1494" s="57" customFormat="1" x14ac:dyDescent="0.25"/>
    <row r="1495" s="57" customFormat="1" x14ac:dyDescent="0.25"/>
    <row r="1496" s="57" customFormat="1" x14ac:dyDescent="0.25"/>
    <row r="1497" s="57" customFormat="1" x14ac:dyDescent="0.25"/>
    <row r="1498" s="57" customFormat="1" x14ac:dyDescent="0.25"/>
    <row r="1499" s="57" customFormat="1" x14ac:dyDescent="0.25"/>
    <row r="1500" s="57" customFormat="1" x14ac:dyDescent="0.25"/>
    <row r="1501" s="57" customFormat="1" x14ac:dyDescent="0.25"/>
    <row r="1502" s="57" customFormat="1" x14ac:dyDescent="0.25"/>
    <row r="1503" s="57" customFormat="1" x14ac:dyDescent="0.25"/>
    <row r="1504" s="57" customFormat="1" x14ac:dyDescent="0.25"/>
    <row r="1505" s="57" customFormat="1" x14ac:dyDescent="0.25"/>
    <row r="1506" s="57" customFormat="1" x14ac:dyDescent="0.25"/>
    <row r="1507" s="57" customFormat="1" x14ac:dyDescent="0.25"/>
    <row r="1508" s="57" customFormat="1" x14ac:dyDescent="0.25"/>
    <row r="1509" s="57" customFormat="1" x14ac:dyDescent="0.25"/>
    <row r="1510" s="57" customFormat="1" x14ac:dyDescent="0.25"/>
    <row r="1511" s="57" customFormat="1" x14ac:dyDescent="0.25"/>
    <row r="1512" s="57" customFormat="1" x14ac:dyDescent="0.25"/>
    <row r="1513" s="57" customFormat="1" x14ac:dyDescent="0.25"/>
    <row r="1514" s="57" customFormat="1" x14ac:dyDescent="0.25"/>
    <row r="1515" s="57" customFormat="1" x14ac:dyDescent="0.25"/>
    <row r="1516" s="57" customFormat="1" x14ac:dyDescent="0.25"/>
    <row r="1517" s="57" customFormat="1" x14ac:dyDescent="0.25"/>
    <row r="1518" s="57" customFormat="1" x14ac:dyDescent="0.25"/>
    <row r="1519" s="57" customFormat="1" x14ac:dyDescent="0.25"/>
    <row r="1520" s="57" customFormat="1" x14ac:dyDescent="0.25"/>
    <row r="1521" s="57" customFormat="1" x14ac:dyDescent="0.25"/>
    <row r="1522" s="57" customFormat="1" x14ac:dyDescent="0.25"/>
    <row r="1523" s="57" customFormat="1" x14ac:dyDescent="0.25"/>
    <row r="1524" s="57" customFormat="1" x14ac:dyDescent="0.25"/>
    <row r="1525" s="57" customFormat="1" x14ac:dyDescent="0.25"/>
    <row r="1526" s="57" customFormat="1" x14ac:dyDescent="0.25"/>
    <row r="1527" s="57" customFormat="1" x14ac:dyDescent="0.25"/>
    <row r="1528" s="57" customFormat="1" x14ac:dyDescent="0.25"/>
    <row r="1529" s="57" customFormat="1" x14ac:dyDescent="0.25"/>
    <row r="1530" s="57" customFormat="1" x14ac:dyDescent="0.25"/>
    <row r="1531" s="57" customFormat="1" x14ac:dyDescent="0.25"/>
    <row r="1532" s="57" customFormat="1" x14ac:dyDescent="0.25"/>
    <row r="1533" s="57" customFormat="1" x14ac:dyDescent="0.25"/>
    <row r="1534" s="57" customFormat="1" x14ac:dyDescent="0.25"/>
    <row r="1535" s="57" customFormat="1" x14ac:dyDescent="0.25"/>
    <row r="1536" s="57" customFormat="1" x14ac:dyDescent="0.25"/>
    <row r="1537" s="57" customFormat="1" x14ac:dyDescent="0.25"/>
    <row r="1538" s="57" customFormat="1" x14ac:dyDescent="0.25"/>
    <row r="1539" s="57" customFormat="1" x14ac:dyDescent="0.25"/>
    <row r="1540" s="57" customFormat="1" x14ac:dyDescent="0.25"/>
    <row r="1541" s="57" customFormat="1" x14ac:dyDescent="0.25"/>
    <row r="1542" s="57" customFormat="1" x14ac:dyDescent="0.25"/>
    <row r="1543" s="57" customFormat="1" x14ac:dyDescent="0.25"/>
    <row r="1544" s="57" customFormat="1" x14ac:dyDescent="0.25"/>
    <row r="1545" s="57" customFormat="1" x14ac:dyDescent="0.25"/>
    <row r="1546" s="57" customFormat="1" x14ac:dyDescent="0.25"/>
    <row r="1547" s="57" customFormat="1" x14ac:dyDescent="0.25"/>
    <row r="1548" s="57" customFormat="1" x14ac:dyDescent="0.25"/>
    <row r="1549" s="57" customFormat="1" x14ac:dyDescent="0.25"/>
    <row r="1550" s="57" customFormat="1" x14ac:dyDescent="0.25"/>
    <row r="1551" s="57" customFormat="1" x14ac:dyDescent="0.25"/>
    <row r="1552" s="57" customFormat="1" x14ac:dyDescent="0.25"/>
    <row r="1553" s="57" customFormat="1" x14ac:dyDescent="0.25"/>
    <row r="1554" s="57" customFormat="1" x14ac:dyDescent="0.25"/>
    <row r="1555" s="57" customFormat="1" x14ac:dyDescent="0.25"/>
    <row r="1556" s="57" customFormat="1" x14ac:dyDescent="0.25"/>
    <row r="1557" s="57" customFormat="1" x14ac:dyDescent="0.25"/>
    <row r="1558" s="57" customFormat="1" x14ac:dyDescent="0.25"/>
    <row r="1559" s="57" customFormat="1" x14ac:dyDescent="0.25"/>
    <row r="1560" s="57" customFormat="1" x14ac:dyDescent="0.25"/>
    <row r="1561" s="57" customFormat="1" x14ac:dyDescent="0.25"/>
    <row r="1562" s="57" customFormat="1" x14ac:dyDescent="0.25"/>
    <row r="1563" s="57" customFormat="1" x14ac:dyDescent="0.25"/>
    <row r="1564" s="57" customFormat="1" x14ac:dyDescent="0.25"/>
    <row r="1565" s="57" customFormat="1" x14ac:dyDescent="0.25"/>
    <row r="1566" s="57" customFormat="1" x14ac:dyDescent="0.25"/>
    <row r="1567" s="57" customFormat="1" x14ac:dyDescent="0.25"/>
    <row r="1568" s="57" customFormat="1" x14ac:dyDescent="0.25"/>
    <row r="1569" s="57" customFormat="1" x14ac:dyDescent="0.25"/>
    <row r="1570" s="57" customFormat="1" x14ac:dyDescent="0.25"/>
    <row r="1571" s="57" customFormat="1" x14ac:dyDescent="0.25"/>
    <row r="1572" s="57" customFormat="1" x14ac:dyDescent="0.25"/>
    <row r="1573" s="57" customFormat="1" x14ac:dyDescent="0.25"/>
    <row r="1574" s="57" customFormat="1" x14ac:dyDescent="0.25"/>
    <row r="1575" s="57" customFormat="1" x14ac:dyDescent="0.25"/>
    <row r="1576" s="57" customFormat="1" x14ac:dyDescent="0.25"/>
    <row r="1577" s="57" customFormat="1" x14ac:dyDescent="0.25"/>
    <row r="1578" s="57" customFormat="1" x14ac:dyDescent="0.25"/>
    <row r="1579" s="57" customFormat="1" x14ac:dyDescent="0.25"/>
    <row r="1580" s="57" customFormat="1" x14ac:dyDescent="0.25"/>
    <row r="1581" s="57" customFormat="1" x14ac:dyDescent="0.25"/>
    <row r="1582" s="57" customFormat="1" x14ac:dyDescent="0.25"/>
    <row r="1583" s="57" customFormat="1" x14ac:dyDescent="0.25"/>
    <row r="1584" s="57" customFormat="1" x14ac:dyDescent="0.25"/>
    <row r="1585" s="57" customFormat="1" x14ac:dyDescent="0.25"/>
    <row r="1586" s="57" customFormat="1" x14ac:dyDescent="0.25"/>
    <row r="1587" s="57" customFormat="1" x14ac:dyDescent="0.25"/>
    <row r="1588" s="57" customFormat="1" x14ac:dyDescent="0.25"/>
    <row r="1589" s="57" customFormat="1" x14ac:dyDescent="0.25"/>
    <row r="1590" s="57" customFormat="1" x14ac:dyDescent="0.25"/>
    <row r="1591" s="57" customFormat="1" x14ac:dyDescent="0.25"/>
    <row r="1592" s="57" customFormat="1" x14ac:dyDescent="0.25"/>
    <row r="1593" s="57" customFormat="1" x14ac:dyDescent="0.25"/>
    <row r="1594" s="57" customFormat="1" x14ac:dyDescent="0.25"/>
    <row r="1595" s="57" customFormat="1" x14ac:dyDescent="0.25"/>
    <row r="1596" s="57" customFormat="1" x14ac:dyDescent="0.25"/>
    <row r="1597" s="57" customFormat="1" x14ac:dyDescent="0.25"/>
    <row r="1598" s="57" customFormat="1" x14ac:dyDescent="0.25"/>
    <row r="1599" s="57" customFormat="1" x14ac:dyDescent="0.25"/>
    <row r="1600" s="57" customFormat="1" x14ac:dyDescent="0.25"/>
    <row r="1601" s="57" customFormat="1" x14ac:dyDescent="0.25"/>
    <row r="1602" s="57" customFormat="1" x14ac:dyDescent="0.25"/>
    <row r="1603" s="57" customFormat="1" x14ac:dyDescent="0.25"/>
    <row r="1604" s="57" customFormat="1" x14ac:dyDescent="0.25"/>
    <row r="1605" s="57" customFormat="1" x14ac:dyDescent="0.25"/>
    <row r="1606" s="57" customFormat="1" x14ac:dyDescent="0.25"/>
    <row r="1607" s="57" customFormat="1" x14ac:dyDescent="0.25"/>
    <row r="1608" s="57" customFormat="1" x14ac:dyDescent="0.25"/>
    <row r="1609" s="57" customFormat="1" x14ac:dyDescent="0.25"/>
    <row r="1610" s="57" customFormat="1" x14ac:dyDescent="0.25"/>
    <row r="1611" s="57" customFormat="1" x14ac:dyDescent="0.25"/>
    <row r="1612" s="57" customFormat="1" x14ac:dyDescent="0.25"/>
    <row r="1613" s="57" customFormat="1" x14ac:dyDescent="0.25"/>
    <row r="1614" s="57" customFormat="1" x14ac:dyDescent="0.25"/>
    <row r="1615" s="57" customFormat="1" x14ac:dyDescent="0.25"/>
    <row r="1616" s="57" customFormat="1" x14ac:dyDescent="0.25"/>
    <row r="1617" s="57" customFormat="1" x14ac:dyDescent="0.25"/>
    <row r="1618" s="57" customFormat="1" x14ac:dyDescent="0.25"/>
    <row r="1619" s="57" customFormat="1" x14ac:dyDescent="0.25"/>
    <row r="1620" s="57" customFormat="1" x14ac:dyDescent="0.25"/>
    <row r="1621" s="57" customFormat="1" x14ac:dyDescent="0.25"/>
    <row r="1622" s="57" customFormat="1" x14ac:dyDescent="0.25"/>
    <row r="1623" s="57" customFormat="1" x14ac:dyDescent="0.25"/>
    <row r="1624" s="57" customFormat="1" x14ac:dyDescent="0.25"/>
    <row r="1625" s="57" customFormat="1" x14ac:dyDescent="0.25"/>
    <row r="1626" s="57" customFormat="1" x14ac:dyDescent="0.25"/>
    <row r="1627" s="57" customFormat="1" x14ac:dyDescent="0.25"/>
    <row r="1628" s="57" customFormat="1" x14ac:dyDescent="0.25"/>
    <row r="1629" s="57" customFormat="1" x14ac:dyDescent="0.25"/>
    <row r="1630" s="57" customFormat="1" x14ac:dyDescent="0.25"/>
    <row r="1631" s="57" customFormat="1" x14ac:dyDescent="0.25"/>
    <row r="1632" s="57" customFormat="1" x14ac:dyDescent="0.25"/>
    <row r="1633" s="57" customFormat="1" x14ac:dyDescent="0.25"/>
    <row r="1634" s="57" customFormat="1" x14ac:dyDescent="0.25"/>
    <row r="1635" s="57" customFormat="1" x14ac:dyDescent="0.25"/>
    <row r="1636" s="57" customFormat="1" x14ac:dyDescent="0.25"/>
    <row r="1637" s="57" customFormat="1" x14ac:dyDescent="0.25"/>
    <row r="1638" s="57" customFormat="1" x14ac:dyDescent="0.25"/>
    <row r="1639" s="57" customFormat="1" x14ac:dyDescent="0.25"/>
    <row r="1640" s="57" customFormat="1" x14ac:dyDescent="0.25"/>
    <row r="1641" s="57" customFormat="1" x14ac:dyDescent="0.25"/>
    <row r="1642" s="57" customFormat="1" x14ac:dyDescent="0.25"/>
    <row r="1643" s="57" customFormat="1" x14ac:dyDescent="0.25"/>
    <row r="1644" s="57" customFormat="1" x14ac:dyDescent="0.25"/>
    <row r="1645" s="57" customFormat="1" x14ac:dyDescent="0.25"/>
    <row r="1646" s="57" customFormat="1" x14ac:dyDescent="0.25"/>
    <row r="1647" s="57" customFormat="1" x14ac:dyDescent="0.25"/>
    <row r="1648" s="57" customFormat="1" x14ac:dyDescent="0.25"/>
    <row r="1649" s="57" customFormat="1" x14ac:dyDescent="0.25"/>
    <row r="1650" s="57" customFormat="1" x14ac:dyDescent="0.25"/>
    <row r="1651" s="57" customFormat="1" x14ac:dyDescent="0.25"/>
    <row r="1652" s="57" customFormat="1" x14ac:dyDescent="0.25"/>
    <row r="1653" s="57" customFormat="1" x14ac:dyDescent="0.25"/>
    <row r="1654" s="57" customFormat="1" x14ac:dyDescent="0.25"/>
    <row r="1655" s="57" customFormat="1" x14ac:dyDescent="0.25"/>
    <row r="1656" s="57" customFormat="1" x14ac:dyDescent="0.25"/>
    <row r="1657" s="57" customFormat="1" x14ac:dyDescent="0.25"/>
    <row r="1658" s="57" customFormat="1" x14ac:dyDescent="0.25"/>
    <row r="1659" s="57" customFormat="1" x14ac:dyDescent="0.25"/>
    <row r="1660" s="57" customFormat="1" x14ac:dyDescent="0.25"/>
    <row r="1661" s="57" customFormat="1" x14ac:dyDescent="0.25"/>
    <row r="1662" s="57" customFormat="1" x14ac:dyDescent="0.25"/>
    <row r="1663" s="57" customFormat="1" x14ac:dyDescent="0.25"/>
    <row r="1664" s="57" customFormat="1" x14ac:dyDescent="0.25"/>
    <row r="1665" s="57" customFormat="1" x14ac:dyDescent="0.25"/>
    <row r="1666" s="57" customFormat="1" x14ac:dyDescent="0.25"/>
    <row r="1667" s="57" customFormat="1" x14ac:dyDescent="0.25"/>
    <row r="1668" s="57" customFormat="1" x14ac:dyDescent="0.25"/>
    <row r="1669" s="57" customFormat="1" x14ac:dyDescent="0.25"/>
    <row r="1670" s="57" customFormat="1" x14ac:dyDescent="0.25"/>
    <row r="1671" s="57" customFormat="1" x14ac:dyDescent="0.25"/>
    <row r="1672" s="57" customFormat="1" x14ac:dyDescent="0.25"/>
    <row r="1673" s="57" customFormat="1" x14ac:dyDescent="0.25"/>
    <row r="1674" s="57" customFormat="1" x14ac:dyDescent="0.25"/>
    <row r="1675" s="57" customFormat="1" x14ac:dyDescent="0.25"/>
    <row r="1676" s="57" customFormat="1" x14ac:dyDescent="0.25"/>
    <row r="1677" s="57" customFormat="1" x14ac:dyDescent="0.25"/>
    <row r="1678" s="57" customFormat="1" x14ac:dyDescent="0.25"/>
    <row r="1679" s="57" customFormat="1" x14ac:dyDescent="0.25"/>
    <row r="1680" s="57" customFormat="1" x14ac:dyDescent="0.25"/>
    <row r="1681" s="57" customFormat="1" x14ac:dyDescent="0.25"/>
    <row r="1682" s="57" customFormat="1" x14ac:dyDescent="0.25"/>
    <row r="1683" s="57" customFormat="1" x14ac:dyDescent="0.25"/>
    <row r="1684" s="57" customFormat="1" x14ac:dyDescent="0.25"/>
    <row r="1685" s="57" customFormat="1" x14ac:dyDescent="0.25"/>
    <row r="1686" s="57" customFormat="1" x14ac:dyDescent="0.25"/>
    <row r="1687" s="57" customFormat="1" x14ac:dyDescent="0.25"/>
    <row r="1688" s="57" customFormat="1" x14ac:dyDescent="0.25"/>
    <row r="1689" s="57" customFormat="1" x14ac:dyDescent="0.25"/>
    <row r="1690" s="57" customFormat="1" x14ac:dyDescent="0.25"/>
    <row r="1691" s="57" customFormat="1" x14ac:dyDescent="0.25"/>
    <row r="1692" s="57" customFormat="1" x14ac:dyDescent="0.25"/>
    <row r="1693" s="57" customFormat="1" x14ac:dyDescent="0.25"/>
    <row r="1694" s="57" customFormat="1" x14ac:dyDescent="0.25"/>
    <row r="1695" s="57" customFormat="1" x14ac:dyDescent="0.25"/>
    <row r="1696" s="57" customFormat="1" x14ac:dyDescent="0.25"/>
    <row r="1697" s="57" customFormat="1" x14ac:dyDescent="0.25"/>
    <row r="1698" s="57" customFormat="1" x14ac:dyDescent="0.25"/>
    <row r="1699" s="57" customFormat="1" x14ac:dyDescent="0.25"/>
    <row r="1700" s="57" customFormat="1" x14ac:dyDescent="0.25"/>
    <row r="1701" s="57" customFormat="1" x14ac:dyDescent="0.25"/>
    <row r="1702" s="57" customFormat="1" x14ac:dyDescent="0.25"/>
    <row r="1703" s="57" customFormat="1" x14ac:dyDescent="0.25"/>
    <row r="1704" s="57" customFormat="1" x14ac:dyDescent="0.25"/>
    <row r="1705" s="57" customFormat="1" x14ac:dyDescent="0.25"/>
    <row r="1706" s="57" customFormat="1" x14ac:dyDescent="0.25"/>
    <row r="1707" s="57" customFormat="1" x14ac:dyDescent="0.25"/>
    <row r="1708" s="57" customFormat="1" x14ac:dyDescent="0.25"/>
    <row r="1709" s="57" customFormat="1" x14ac:dyDescent="0.25"/>
    <row r="1710" s="57" customFormat="1" x14ac:dyDescent="0.25"/>
    <row r="1711" s="57" customFormat="1" x14ac:dyDescent="0.25"/>
    <row r="1712" s="57" customFormat="1" x14ac:dyDescent="0.25"/>
    <row r="1713" s="57" customFormat="1" x14ac:dyDescent="0.25"/>
    <row r="1714" s="57" customFormat="1" x14ac:dyDescent="0.25"/>
    <row r="1715" s="57" customFormat="1" x14ac:dyDescent="0.25"/>
    <row r="1716" s="57" customFormat="1" x14ac:dyDescent="0.25"/>
    <row r="1717" s="57" customFormat="1" x14ac:dyDescent="0.25"/>
    <row r="1718" s="57" customFormat="1" x14ac:dyDescent="0.25"/>
    <row r="1719" s="57" customFormat="1" x14ac:dyDescent="0.25"/>
    <row r="1720" s="57" customFormat="1" x14ac:dyDescent="0.25"/>
    <row r="1721" s="57" customFormat="1" x14ac:dyDescent="0.25"/>
    <row r="1722" s="57" customFormat="1" x14ac:dyDescent="0.25"/>
    <row r="1723" s="57" customFormat="1" x14ac:dyDescent="0.25"/>
    <row r="1724" s="57" customFormat="1" x14ac:dyDescent="0.25"/>
    <row r="1725" s="57" customFormat="1" x14ac:dyDescent="0.25"/>
    <row r="1726" s="57" customFormat="1" x14ac:dyDescent="0.25"/>
    <row r="1727" s="57" customFormat="1" x14ac:dyDescent="0.25"/>
    <row r="1728" s="57" customFormat="1" x14ac:dyDescent="0.25"/>
    <row r="1729" s="57" customFormat="1" x14ac:dyDescent="0.25"/>
    <row r="1730" s="57" customFormat="1" x14ac:dyDescent="0.25"/>
    <row r="1731" s="57" customFormat="1" x14ac:dyDescent="0.25"/>
    <row r="1732" s="57" customFormat="1" x14ac:dyDescent="0.25"/>
    <row r="1733" s="57" customFormat="1" x14ac:dyDescent="0.25"/>
    <row r="1734" s="57" customFormat="1" x14ac:dyDescent="0.25"/>
    <row r="1735" s="57" customFormat="1" x14ac:dyDescent="0.25"/>
    <row r="1736" s="57" customFormat="1" x14ac:dyDescent="0.25"/>
    <row r="1737" s="57" customFormat="1" x14ac:dyDescent="0.25"/>
    <row r="1738" s="57" customFormat="1" x14ac:dyDescent="0.25"/>
    <row r="1739" s="57" customFormat="1" x14ac:dyDescent="0.25"/>
    <row r="1740" s="57" customFormat="1" x14ac:dyDescent="0.25"/>
    <row r="1741" s="57" customFormat="1" x14ac:dyDescent="0.25"/>
    <row r="1742" s="57" customFormat="1" x14ac:dyDescent="0.25"/>
    <row r="1743" s="57" customFormat="1" x14ac:dyDescent="0.25"/>
    <row r="1744" s="57" customFormat="1" x14ac:dyDescent="0.25"/>
    <row r="1745" s="57" customFormat="1" x14ac:dyDescent="0.25"/>
    <row r="1746" s="57" customFormat="1" x14ac:dyDescent="0.25"/>
    <row r="1747" s="57" customFormat="1" x14ac:dyDescent="0.25"/>
    <row r="1748" s="57" customFormat="1" x14ac:dyDescent="0.25"/>
    <row r="1749" s="57" customFormat="1" x14ac:dyDescent="0.25"/>
    <row r="1750" s="57" customFormat="1" x14ac:dyDescent="0.25"/>
    <row r="1751" s="57" customFormat="1" x14ac:dyDescent="0.25"/>
    <row r="1752" s="57" customFormat="1" x14ac:dyDescent="0.25"/>
    <row r="1753" s="57" customFormat="1" x14ac:dyDescent="0.25"/>
    <row r="1754" s="57" customFormat="1" x14ac:dyDescent="0.25"/>
    <row r="1755" s="57" customFormat="1" x14ac:dyDescent="0.25"/>
    <row r="1756" s="57" customFormat="1" x14ac:dyDescent="0.25"/>
    <row r="1757" s="57" customFormat="1" x14ac:dyDescent="0.25"/>
    <row r="1758" s="57" customFormat="1" x14ac:dyDescent="0.25"/>
    <row r="1759" s="57" customFormat="1" x14ac:dyDescent="0.25"/>
    <row r="1760" s="57" customFormat="1" x14ac:dyDescent="0.25"/>
    <row r="1761" s="57" customFormat="1" x14ac:dyDescent="0.25"/>
    <row r="1762" s="57" customFormat="1" x14ac:dyDescent="0.25"/>
    <row r="1763" s="57" customFormat="1" x14ac:dyDescent="0.25"/>
    <row r="1764" s="57" customFormat="1" x14ac:dyDescent="0.25"/>
    <row r="1765" s="57" customFormat="1" x14ac:dyDescent="0.25"/>
    <row r="1766" s="57" customFormat="1" x14ac:dyDescent="0.25"/>
    <row r="1767" s="57" customFormat="1" x14ac:dyDescent="0.25"/>
    <row r="1768" s="57" customFormat="1" x14ac:dyDescent="0.25"/>
    <row r="1769" s="57" customFormat="1" x14ac:dyDescent="0.25"/>
    <row r="1770" s="57" customFormat="1" x14ac:dyDescent="0.25"/>
    <row r="1771" s="57" customFormat="1" x14ac:dyDescent="0.25"/>
    <row r="1772" s="57" customFormat="1" x14ac:dyDescent="0.25"/>
    <row r="1773" s="57" customFormat="1" x14ac:dyDescent="0.25"/>
    <row r="1774" s="57" customFormat="1" x14ac:dyDescent="0.25"/>
    <row r="1775" s="57" customFormat="1" x14ac:dyDescent="0.25"/>
    <row r="1776" s="57" customFormat="1" x14ac:dyDescent="0.25"/>
    <row r="1777" s="57" customFormat="1" x14ac:dyDescent="0.25"/>
    <row r="1778" s="57" customFormat="1" x14ac:dyDescent="0.25"/>
    <row r="1779" s="57" customFormat="1" x14ac:dyDescent="0.25"/>
    <row r="1780" s="57" customFormat="1" x14ac:dyDescent="0.25"/>
    <row r="1781" s="57" customFormat="1" x14ac:dyDescent="0.25"/>
    <row r="1782" s="57" customFormat="1" x14ac:dyDescent="0.25"/>
    <row r="1783" s="57" customFormat="1" x14ac:dyDescent="0.25"/>
    <row r="1784" s="57" customFormat="1" x14ac:dyDescent="0.25"/>
    <row r="1785" s="57" customFormat="1" x14ac:dyDescent="0.25"/>
    <row r="1786" s="57" customFormat="1" x14ac:dyDescent="0.25"/>
    <row r="1787" s="57" customFormat="1" x14ac:dyDescent="0.25"/>
    <row r="1788" s="57" customFormat="1" x14ac:dyDescent="0.25"/>
    <row r="1789" s="57" customFormat="1" x14ac:dyDescent="0.25"/>
    <row r="1790" s="57" customFormat="1" x14ac:dyDescent="0.25"/>
    <row r="1791" s="57" customFormat="1" x14ac:dyDescent="0.25"/>
    <row r="1792" s="57" customFormat="1" x14ac:dyDescent="0.25"/>
    <row r="1793" s="57" customFormat="1" x14ac:dyDescent="0.25"/>
    <row r="1794" s="57" customFormat="1" x14ac:dyDescent="0.25"/>
    <row r="1795" s="57" customFormat="1" x14ac:dyDescent="0.25"/>
    <row r="1796" s="57" customFormat="1" x14ac:dyDescent="0.25"/>
    <row r="1797" s="57" customFormat="1" x14ac:dyDescent="0.25"/>
    <row r="1798" s="57" customFormat="1" x14ac:dyDescent="0.25"/>
    <row r="1799" s="57" customFormat="1" x14ac:dyDescent="0.25"/>
    <row r="1800" s="57" customFormat="1" x14ac:dyDescent="0.25"/>
    <row r="1801" s="57" customFormat="1" x14ac:dyDescent="0.25"/>
    <row r="1802" s="57" customFormat="1" x14ac:dyDescent="0.25"/>
    <row r="1803" s="57" customFormat="1" x14ac:dyDescent="0.25"/>
    <row r="1804" s="57" customFormat="1" x14ac:dyDescent="0.25"/>
    <row r="1805" s="57" customFormat="1" x14ac:dyDescent="0.25"/>
    <row r="1806" s="57" customFormat="1" x14ac:dyDescent="0.25"/>
    <row r="1807" s="57" customFormat="1" x14ac:dyDescent="0.25"/>
    <row r="1808" s="57" customFormat="1" x14ac:dyDescent="0.25"/>
    <row r="1809" s="57" customFormat="1" x14ac:dyDescent="0.25"/>
    <row r="1810" s="57" customFormat="1" x14ac:dyDescent="0.25"/>
    <row r="1811" s="57" customFormat="1" x14ac:dyDescent="0.25"/>
    <row r="1812" s="57" customFormat="1" x14ac:dyDescent="0.25"/>
    <row r="1813" s="57" customFormat="1" x14ac:dyDescent="0.25"/>
    <row r="1814" s="57" customFormat="1" x14ac:dyDescent="0.25"/>
    <row r="1815" s="57" customFormat="1" x14ac:dyDescent="0.25"/>
    <row r="1816" s="57" customFormat="1" x14ac:dyDescent="0.25"/>
    <row r="1817" s="57" customFormat="1" x14ac:dyDescent="0.25"/>
    <row r="1818" s="57" customFormat="1" x14ac:dyDescent="0.25"/>
    <row r="1819" s="57" customFormat="1" x14ac:dyDescent="0.25"/>
    <row r="1820" s="57" customFormat="1" x14ac:dyDescent="0.25"/>
    <row r="1821" s="57" customFormat="1" x14ac:dyDescent="0.25"/>
    <row r="1822" s="57" customFormat="1" x14ac:dyDescent="0.25"/>
    <row r="1823" s="57" customFormat="1" x14ac:dyDescent="0.25"/>
    <row r="1824" s="57" customFormat="1" x14ac:dyDescent="0.25"/>
    <row r="1825" s="57" customFormat="1" x14ac:dyDescent="0.25"/>
    <row r="1826" s="57" customFormat="1" x14ac:dyDescent="0.25"/>
    <row r="1827" s="57" customFormat="1" x14ac:dyDescent="0.25"/>
    <row r="1828" s="57" customFormat="1" x14ac:dyDescent="0.25"/>
    <row r="1829" s="57" customFormat="1" x14ac:dyDescent="0.25"/>
    <row r="1830" s="57" customFormat="1" x14ac:dyDescent="0.25"/>
    <row r="1831" s="57" customFormat="1" x14ac:dyDescent="0.25"/>
    <row r="1832" s="57" customFormat="1" x14ac:dyDescent="0.25"/>
    <row r="1833" s="57" customFormat="1" x14ac:dyDescent="0.25"/>
    <row r="1834" s="57" customFormat="1" x14ac:dyDescent="0.25"/>
    <row r="1835" s="57" customFormat="1" x14ac:dyDescent="0.25"/>
    <row r="1836" s="57" customFormat="1" x14ac:dyDescent="0.25"/>
    <row r="1837" s="57" customFormat="1" x14ac:dyDescent="0.25"/>
    <row r="1838" s="57" customFormat="1" x14ac:dyDescent="0.25"/>
    <row r="1839" s="57" customFormat="1" x14ac:dyDescent="0.25"/>
    <row r="1840" s="57" customFormat="1" x14ac:dyDescent="0.25"/>
    <row r="1841" s="57" customFormat="1" x14ac:dyDescent="0.25"/>
    <row r="1842" s="57" customFormat="1" x14ac:dyDescent="0.25"/>
    <row r="1843" s="57" customFormat="1" x14ac:dyDescent="0.25"/>
    <row r="1844" s="57" customFormat="1" x14ac:dyDescent="0.25"/>
    <row r="1845" s="57" customFormat="1" x14ac:dyDescent="0.25"/>
    <row r="1846" s="57" customFormat="1" x14ac:dyDescent="0.25"/>
    <row r="1847" s="57" customFormat="1" x14ac:dyDescent="0.25"/>
    <row r="1848" s="57" customFormat="1" x14ac:dyDescent="0.25"/>
    <row r="1849" s="57" customFormat="1" x14ac:dyDescent="0.25"/>
    <row r="1850" s="57" customFormat="1" x14ac:dyDescent="0.25"/>
    <row r="1851" s="57" customFormat="1" x14ac:dyDescent="0.25"/>
    <row r="1852" s="57" customFormat="1" x14ac:dyDescent="0.25"/>
    <row r="1853" s="57" customFormat="1" x14ac:dyDescent="0.25"/>
    <row r="1854" s="57" customFormat="1" x14ac:dyDescent="0.25"/>
    <row r="1855" s="57" customFormat="1" x14ac:dyDescent="0.25"/>
    <row r="1856" s="57" customFormat="1" x14ac:dyDescent="0.25"/>
    <row r="1857" s="57" customFormat="1" x14ac:dyDescent="0.25"/>
    <row r="1858" s="57" customFormat="1" x14ac:dyDescent="0.25"/>
    <row r="1859" s="57" customFormat="1" x14ac:dyDescent="0.25"/>
    <row r="1860" s="57" customFormat="1" x14ac:dyDescent="0.25"/>
    <row r="1861" s="57" customFormat="1" x14ac:dyDescent="0.25"/>
    <row r="1862" s="57" customFormat="1" x14ac:dyDescent="0.25"/>
    <row r="1863" s="57" customFormat="1" x14ac:dyDescent="0.25"/>
    <row r="1864" s="57" customFormat="1" x14ac:dyDescent="0.25"/>
    <row r="1865" s="57" customFormat="1" x14ac:dyDescent="0.25"/>
    <row r="1866" s="57" customFormat="1" x14ac:dyDescent="0.25"/>
    <row r="1867" s="57" customFormat="1" x14ac:dyDescent="0.25"/>
    <row r="1868" s="57" customFormat="1" x14ac:dyDescent="0.25"/>
    <row r="1869" s="57" customFormat="1" x14ac:dyDescent="0.25"/>
    <row r="1870" s="57" customFormat="1" x14ac:dyDescent="0.25"/>
    <row r="1871" s="57" customFormat="1" x14ac:dyDescent="0.25"/>
    <row r="1872" s="57" customFormat="1" x14ac:dyDescent="0.25"/>
    <row r="1873" s="57" customFormat="1" x14ac:dyDescent="0.25"/>
    <row r="1874" s="57" customFormat="1" x14ac:dyDescent="0.25"/>
    <row r="1875" s="57" customFormat="1" x14ac:dyDescent="0.25"/>
    <row r="1876" s="57" customFormat="1" x14ac:dyDescent="0.25"/>
    <row r="1877" s="57" customFormat="1" x14ac:dyDescent="0.25"/>
    <row r="1878" s="57" customFormat="1" x14ac:dyDescent="0.25"/>
    <row r="1879" s="57" customFormat="1" x14ac:dyDescent="0.25"/>
    <row r="1880" s="57" customFormat="1" x14ac:dyDescent="0.25"/>
    <row r="1881" s="57" customFormat="1" x14ac:dyDescent="0.25"/>
    <row r="1882" s="57" customFormat="1" x14ac:dyDescent="0.25"/>
    <row r="1883" s="57" customFormat="1" x14ac:dyDescent="0.25"/>
    <row r="1884" s="57" customFormat="1" x14ac:dyDescent="0.25"/>
    <row r="1885" s="57" customFormat="1" x14ac:dyDescent="0.25"/>
    <row r="1886" s="57" customFormat="1" x14ac:dyDescent="0.25"/>
    <row r="1887" s="57" customFormat="1" x14ac:dyDescent="0.25"/>
    <row r="1888" s="57" customFormat="1" x14ac:dyDescent="0.25"/>
    <row r="1889" s="57" customFormat="1" x14ac:dyDescent="0.25"/>
    <row r="1890" s="57" customFormat="1" x14ac:dyDescent="0.25"/>
    <row r="1891" s="57" customFormat="1" x14ac:dyDescent="0.25"/>
    <row r="1892" s="57" customFormat="1" x14ac:dyDescent="0.25"/>
    <row r="1893" s="57" customFormat="1" x14ac:dyDescent="0.25"/>
    <row r="1894" s="57" customFormat="1" x14ac:dyDescent="0.25"/>
    <row r="1895" s="57" customFormat="1" x14ac:dyDescent="0.25"/>
    <row r="1896" s="57" customFormat="1" x14ac:dyDescent="0.25"/>
    <row r="1897" s="57" customFormat="1" x14ac:dyDescent="0.25"/>
    <row r="1898" s="57" customFormat="1" x14ac:dyDescent="0.25"/>
    <row r="1899" s="57" customFormat="1" x14ac:dyDescent="0.25"/>
    <row r="1900" s="57" customFormat="1" x14ac:dyDescent="0.25"/>
    <row r="1901" s="57" customFormat="1" x14ac:dyDescent="0.25"/>
    <row r="1902" s="57" customFormat="1" x14ac:dyDescent="0.25"/>
    <row r="1903" s="57" customFormat="1" x14ac:dyDescent="0.25"/>
    <row r="1904" s="57" customFormat="1" x14ac:dyDescent="0.25"/>
    <row r="1905" s="57" customFormat="1" x14ac:dyDescent="0.25"/>
    <row r="1906" s="57" customFormat="1" x14ac:dyDescent="0.25"/>
    <row r="1907" s="57" customFormat="1" x14ac:dyDescent="0.25"/>
    <row r="1908" s="57" customFormat="1" x14ac:dyDescent="0.25"/>
    <row r="1909" s="57" customFormat="1" x14ac:dyDescent="0.25"/>
    <row r="1910" s="57" customFormat="1" x14ac:dyDescent="0.25"/>
    <row r="1911" s="57" customFormat="1" x14ac:dyDescent="0.25"/>
    <row r="1912" s="57" customFormat="1" x14ac:dyDescent="0.25"/>
    <row r="1913" s="57" customFormat="1" x14ac:dyDescent="0.25"/>
    <row r="1914" s="57" customFormat="1" x14ac:dyDescent="0.25"/>
    <row r="1915" s="57" customFormat="1" x14ac:dyDescent="0.25"/>
    <row r="1916" s="57" customFormat="1" x14ac:dyDescent="0.25"/>
    <row r="1917" s="57" customFormat="1" x14ac:dyDescent="0.25"/>
    <row r="1918" s="57" customFormat="1" x14ac:dyDescent="0.25"/>
    <row r="1919" s="57" customFormat="1" x14ac:dyDescent="0.25"/>
    <row r="1920" s="57" customFormat="1" x14ac:dyDescent="0.25"/>
    <row r="1921" s="57" customFormat="1" x14ac:dyDescent="0.25"/>
    <row r="1922" s="57" customFormat="1" x14ac:dyDescent="0.25"/>
    <row r="1923" s="57" customFormat="1" x14ac:dyDescent="0.25"/>
    <row r="1924" s="57" customFormat="1" x14ac:dyDescent="0.25"/>
    <row r="1925" s="57" customFormat="1" x14ac:dyDescent="0.25"/>
    <row r="1926" s="57" customFormat="1" x14ac:dyDescent="0.25"/>
    <row r="1927" s="57" customFormat="1" x14ac:dyDescent="0.25"/>
    <row r="1928" s="57" customFormat="1" x14ac:dyDescent="0.25"/>
    <row r="1929" s="57" customFormat="1" x14ac:dyDescent="0.25"/>
    <row r="1930" s="57" customFormat="1" x14ac:dyDescent="0.25"/>
    <row r="1931" s="57" customFormat="1" x14ac:dyDescent="0.25"/>
    <row r="1932" s="57" customFormat="1" x14ac:dyDescent="0.25"/>
    <row r="1933" s="57" customFormat="1" x14ac:dyDescent="0.25"/>
    <row r="1934" s="57" customFormat="1" x14ac:dyDescent="0.25"/>
    <row r="1935" s="57" customFormat="1" x14ac:dyDescent="0.25"/>
    <row r="1936" s="57" customFormat="1" x14ac:dyDescent="0.25"/>
    <row r="1937" s="57" customFormat="1" x14ac:dyDescent="0.25"/>
    <row r="1938" s="57" customFormat="1" x14ac:dyDescent="0.25"/>
    <row r="1939" s="57" customFormat="1" x14ac:dyDescent="0.25"/>
    <row r="1940" s="57" customFormat="1" x14ac:dyDescent="0.25"/>
    <row r="1941" s="57" customFormat="1" x14ac:dyDescent="0.25"/>
    <row r="1942" s="57" customFormat="1" x14ac:dyDescent="0.25"/>
    <row r="1943" s="57" customFormat="1" x14ac:dyDescent="0.25"/>
    <row r="1944" s="57" customFormat="1" x14ac:dyDescent="0.25"/>
    <row r="1945" s="57" customFormat="1" x14ac:dyDescent="0.25"/>
    <row r="1946" s="57" customFormat="1" x14ac:dyDescent="0.25"/>
    <row r="1947" s="57" customFormat="1" x14ac:dyDescent="0.25"/>
    <row r="1948" s="57" customFormat="1" x14ac:dyDescent="0.25"/>
    <row r="1949" s="57" customFormat="1" x14ac:dyDescent="0.25"/>
    <row r="1950" s="57" customFormat="1" x14ac:dyDescent="0.25"/>
    <row r="1951" s="57" customFormat="1" x14ac:dyDescent="0.25"/>
    <row r="1952" s="57" customFormat="1" x14ac:dyDescent="0.25"/>
    <row r="1953" s="57" customFormat="1" x14ac:dyDescent="0.25"/>
    <row r="1954" s="57" customFormat="1" x14ac:dyDescent="0.25"/>
    <row r="1955" s="57" customFormat="1" x14ac:dyDescent="0.25"/>
    <row r="1956" s="57" customFormat="1" x14ac:dyDescent="0.25"/>
    <row r="1957" s="57" customFormat="1" x14ac:dyDescent="0.25"/>
    <row r="1958" s="57" customFormat="1" x14ac:dyDescent="0.25"/>
    <row r="1959" s="57" customFormat="1" x14ac:dyDescent="0.25"/>
    <row r="1960" s="57" customFormat="1" x14ac:dyDescent="0.25"/>
    <row r="1961" s="57" customFormat="1" x14ac:dyDescent="0.25"/>
    <row r="1962" s="57" customFormat="1" x14ac:dyDescent="0.25"/>
    <row r="1963" s="57" customFormat="1" x14ac:dyDescent="0.25"/>
    <row r="1964" s="57" customFormat="1" x14ac:dyDescent="0.25"/>
    <row r="1965" s="57" customFormat="1" x14ac:dyDescent="0.25"/>
    <row r="1966" s="57" customFormat="1" x14ac:dyDescent="0.25"/>
    <row r="1967" s="57" customFormat="1" x14ac:dyDescent="0.25"/>
    <row r="1968" s="57" customFormat="1" x14ac:dyDescent="0.25"/>
    <row r="1969" s="57" customFormat="1" x14ac:dyDescent="0.25"/>
    <row r="1970" s="57" customFormat="1" x14ac:dyDescent="0.25"/>
    <row r="1971" s="57" customFormat="1" x14ac:dyDescent="0.25"/>
    <row r="1972" s="57" customFormat="1" x14ac:dyDescent="0.25"/>
    <row r="1973" s="57" customFormat="1" x14ac:dyDescent="0.25"/>
    <row r="1974" s="57" customFormat="1" x14ac:dyDescent="0.25"/>
    <row r="1975" s="57" customFormat="1" x14ac:dyDescent="0.25"/>
    <row r="1976" s="57" customFormat="1" x14ac:dyDescent="0.25"/>
    <row r="1977" s="57" customFormat="1" x14ac:dyDescent="0.25"/>
    <row r="1978" s="57" customFormat="1" x14ac:dyDescent="0.25"/>
    <row r="1979" s="57" customFormat="1" x14ac:dyDescent="0.25"/>
    <row r="1980" s="57" customFormat="1" x14ac:dyDescent="0.25"/>
    <row r="1981" s="57" customFormat="1" x14ac:dyDescent="0.25"/>
    <row r="1982" s="57" customFormat="1" x14ac:dyDescent="0.25"/>
    <row r="1983" s="57" customFormat="1" x14ac:dyDescent="0.25"/>
    <row r="1984" s="57" customFormat="1" x14ac:dyDescent="0.25"/>
    <row r="1985" s="57" customFormat="1" x14ac:dyDescent="0.25"/>
    <row r="1986" s="57" customFormat="1" x14ac:dyDescent="0.25"/>
    <row r="1987" s="57" customFormat="1" x14ac:dyDescent="0.25"/>
    <row r="1988" s="57" customFormat="1" x14ac:dyDescent="0.25"/>
    <row r="1989" s="57" customFormat="1" x14ac:dyDescent="0.25"/>
    <row r="1990" s="57" customFormat="1" x14ac:dyDescent="0.25"/>
    <row r="1991" s="57" customFormat="1" x14ac:dyDescent="0.25"/>
    <row r="1992" s="57" customFormat="1" x14ac:dyDescent="0.25"/>
    <row r="1993" s="57" customFormat="1" x14ac:dyDescent="0.25"/>
    <row r="1994" s="57" customFormat="1" x14ac:dyDescent="0.25"/>
    <row r="1995" s="57" customFormat="1" x14ac:dyDescent="0.25"/>
    <row r="1996" s="57" customFormat="1" x14ac:dyDescent="0.25"/>
    <row r="1997" s="57" customFormat="1" x14ac:dyDescent="0.25"/>
    <row r="1998" s="57" customFormat="1" x14ac:dyDescent="0.25"/>
    <row r="1999" s="57" customFormat="1" x14ac:dyDescent="0.25"/>
    <row r="2000" s="57" customFormat="1" x14ac:dyDescent="0.25"/>
    <row r="2001" s="57" customFormat="1" x14ac:dyDescent="0.25"/>
    <row r="2002" s="57" customFormat="1" x14ac:dyDescent="0.25"/>
    <row r="2003" s="57" customFormat="1" x14ac:dyDescent="0.25"/>
    <row r="2004" s="57" customFormat="1" x14ac:dyDescent="0.25"/>
    <row r="2005" s="57" customFormat="1" x14ac:dyDescent="0.25"/>
    <row r="2006" s="57" customFormat="1" x14ac:dyDescent="0.25"/>
    <row r="2007" s="57" customFormat="1" x14ac:dyDescent="0.25"/>
    <row r="2008" s="57" customFormat="1" x14ac:dyDescent="0.25"/>
    <row r="2009" s="57" customFormat="1" x14ac:dyDescent="0.25"/>
    <row r="2010" s="57" customFormat="1" x14ac:dyDescent="0.25"/>
    <row r="2011" s="57" customFormat="1" x14ac:dyDescent="0.25"/>
    <row r="2012" s="57" customFormat="1" x14ac:dyDescent="0.25"/>
    <row r="2013" s="57" customFormat="1" x14ac:dyDescent="0.25"/>
    <row r="2014" s="57" customFormat="1" x14ac:dyDescent="0.25"/>
    <row r="2015" s="57" customFormat="1" x14ac:dyDescent="0.25"/>
    <row r="2016" s="57" customFormat="1" x14ac:dyDescent="0.25"/>
    <row r="2017" s="57" customFormat="1" x14ac:dyDescent="0.25"/>
    <row r="2018" s="57" customFormat="1" x14ac:dyDescent="0.25"/>
    <row r="2019" s="57" customFormat="1" x14ac:dyDescent="0.25"/>
    <row r="2020" s="57" customFormat="1" x14ac:dyDescent="0.25"/>
    <row r="2021" s="57" customFormat="1" x14ac:dyDescent="0.25"/>
    <row r="2022" s="57" customFormat="1" x14ac:dyDescent="0.25"/>
    <row r="2023" s="57" customFormat="1" x14ac:dyDescent="0.25"/>
    <row r="2024" s="57" customFormat="1" x14ac:dyDescent="0.25"/>
    <row r="2025" s="57" customFormat="1" x14ac:dyDescent="0.25"/>
    <row r="2026" s="57" customFormat="1" x14ac:dyDescent="0.25"/>
    <row r="2027" s="57" customFormat="1" x14ac:dyDescent="0.25"/>
    <row r="2028" s="57" customFormat="1" x14ac:dyDescent="0.25"/>
    <row r="2029" s="57" customFormat="1" x14ac:dyDescent="0.25"/>
    <row r="2030" s="57" customFormat="1" x14ac:dyDescent="0.25"/>
    <row r="2031" s="57" customFormat="1" x14ac:dyDescent="0.25"/>
    <row r="2032" s="57" customFormat="1" x14ac:dyDescent="0.25"/>
    <row r="2033" s="57" customFormat="1" x14ac:dyDescent="0.25"/>
    <row r="2034" s="57" customFormat="1" x14ac:dyDescent="0.25"/>
    <row r="2035" s="57" customFormat="1" x14ac:dyDescent="0.25"/>
    <row r="2036" s="57" customFormat="1" x14ac:dyDescent="0.25"/>
    <row r="2037" s="57" customFormat="1" x14ac:dyDescent="0.25"/>
    <row r="2038" s="57" customFormat="1" x14ac:dyDescent="0.25"/>
    <row r="2039" s="57" customFormat="1" x14ac:dyDescent="0.25"/>
    <row r="2040" s="57" customFormat="1" x14ac:dyDescent="0.25"/>
    <row r="2041" s="57" customFormat="1" x14ac:dyDescent="0.25"/>
    <row r="2042" s="57" customFormat="1" x14ac:dyDescent="0.25"/>
    <row r="2043" s="57" customFormat="1" x14ac:dyDescent="0.25"/>
    <row r="2044" s="57" customFormat="1" x14ac:dyDescent="0.25"/>
    <row r="2045" s="57" customFormat="1" x14ac:dyDescent="0.25"/>
    <row r="2046" s="57" customFormat="1" x14ac:dyDescent="0.25"/>
    <row r="2047" s="57" customFormat="1" x14ac:dyDescent="0.25"/>
    <row r="2048" s="57" customFormat="1" x14ac:dyDescent="0.25"/>
    <row r="2049" s="57" customFormat="1" x14ac:dyDescent="0.25"/>
    <row r="2050" s="57" customFormat="1" x14ac:dyDescent="0.25"/>
    <row r="2051" s="57" customFormat="1" x14ac:dyDescent="0.25"/>
    <row r="2052" s="57" customFormat="1" x14ac:dyDescent="0.25"/>
    <row r="2053" s="57" customFormat="1" x14ac:dyDescent="0.25"/>
    <row r="2054" s="57" customFormat="1" x14ac:dyDescent="0.25"/>
    <row r="2055" s="57" customFormat="1" x14ac:dyDescent="0.25"/>
    <row r="2056" s="57" customFormat="1" x14ac:dyDescent="0.25"/>
    <row r="2057" s="57" customFormat="1" x14ac:dyDescent="0.25"/>
    <row r="2058" s="57" customFormat="1" x14ac:dyDescent="0.25"/>
    <row r="2059" s="57" customFormat="1" x14ac:dyDescent="0.25"/>
    <row r="2060" s="57" customFormat="1" x14ac:dyDescent="0.25"/>
    <row r="2061" s="57" customFormat="1" x14ac:dyDescent="0.25"/>
    <row r="2062" s="57" customFormat="1" x14ac:dyDescent="0.25"/>
    <row r="2063" s="57" customFormat="1" x14ac:dyDescent="0.25"/>
    <row r="2064" s="57" customFormat="1" x14ac:dyDescent="0.25"/>
    <row r="2065" s="57" customFormat="1" x14ac:dyDescent="0.25"/>
    <row r="2066" s="57" customFormat="1" x14ac:dyDescent="0.25"/>
    <row r="2067" s="57" customFormat="1" x14ac:dyDescent="0.25"/>
    <row r="2068" s="57" customFormat="1" x14ac:dyDescent="0.25"/>
    <row r="2069" s="57" customFormat="1" x14ac:dyDescent="0.25"/>
    <row r="2070" s="57" customFormat="1" x14ac:dyDescent="0.25"/>
    <row r="2071" s="57" customFormat="1" x14ac:dyDescent="0.25"/>
    <row r="2072" s="57" customFormat="1" x14ac:dyDescent="0.25"/>
    <row r="2073" s="57" customFormat="1" x14ac:dyDescent="0.25"/>
    <row r="2074" s="57" customFormat="1" x14ac:dyDescent="0.25"/>
    <row r="2075" s="57" customFormat="1" x14ac:dyDescent="0.25"/>
    <row r="2076" s="57" customFormat="1" x14ac:dyDescent="0.25"/>
    <row r="2077" s="57" customFormat="1" x14ac:dyDescent="0.25"/>
    <row r="2078" s="57" customFormat="1" x14ac:dyDescent="0.25"/>
    <row r="2079" s="57" customFormat="1" x14ac:dyDescent="0.25"/>
    <row r="2080" s="57" customFormat="1" x14ac:dyDescent="0.25"/>
    <row r="2081" s="57" customFormat="1" x14ac:dyDescent="0.25"/>
    <row r="2082" s="57" customFormat="1" x14ac:dyDescent="0.25"/>
    <row r="2083" s="57" customFormat="1" x14ac:dyDescent="0.25"/>
    <row r="2084" s="57" customFormat="1" x14ac:dyDescent="0.25"/>
    <row r="2085" s="57" customFormat="1" x14ac:dyDescent="0.25"/>
    <row r="2086" s="57" customFormat="1" x14ac:dyDescent="0.25"/>
    <row r="2087" s="57" customFormat="1" x14ac:dyDescent="0.25"/>
    <row r="2088" s="57" customFormat="1" x14ac:dyDescent="0.25"/>
    <row r="2089" s="57" customFormat="1" x14ac:dyDescent="0.25"/>
    <row r="2090" s="57" customFormat="1" x14ac:dyDescent="0.25"/>
    <row r="2091" s="57" customFormat="1" x14ac:dyDescent="0.25"/>
    <row r="2092" s="57" customFormat="1" x14ac:dyDescent="0.25"/>
    <row r="2093" s="57" customFormat="1" x14ac:dyDescent="0.25"/>
    <row r="2094" s="57" customFormat="1" x14ac:dyDescent="0.25"/>
    <row r="2095" s="57" customFormat="1" x14ac:dyDescent="0.25"/>
    <row r="2096" s="57" customFormat="1" x14ac:dyDescent="0.25"/>
    <row r="2097" s="57" customFormat="1" x14ac:dyDescent="0.25"/>
    <row r="2098" s="57" customFormat="1" x14ac:dyDescent="0.25"/>
    <row r="2099" s="57" customFormat="1" x14ac:dyDescent="0.25"/>
    <row r="2100" s="57" customFormat="1" x14ac:dyDescent="0.25"/>
    <row r="2101" s="57" customFormat="1" x14ac:dyDescent="0.25"/>
    <row r="2102" s="57" customFormat="1" x14ac:dyDescent="0.25"/>
    <row r="2103" s="57" customFormat="1" x14ac:dyDescent="0.25"/>
    <row r="2104" s="57" customFormat="1" x14ac:dyDescent="0.25"/>
    <row r="2105" s="57" customFormat="1" x14ac:dyDescent="0.25"/>
    <row r="2106" s="57" customFormat="1" x14ac:dyDescent="0.25"/>
    <row r="2107" s="57" customFormat="1" x14ac:dyDescent="0.25"/>
    <row r="2108" s="57" customFormat="1" x14ac:dyDescent="0.25"/>
    <row r="2109" s="57" customFormat="1" x14ac:dyDescent="0.25"/>
    <row r="2110" s="57" customFormat="1" x14ac:dyDescent="0.25"/>
    <row r="2111" s="57" customFormat="1" x14ac:dyDescent="0.25"/>
    <row r="2112" s="57" customFormat="1" x14ac:dyDescent="0.25"/>
    <row r="2113" s="57" customFormat="1" x14ac:dyDescent="0.25"/>
    <row r="2114" s="57" customFormat="1" x14ac:dyDescent="0.25"/>
    <row r="2115" s="57" customFormat="1" x14ac:dyDescent="0.25"/>
    <row r="2116" s="57" customFormat="1" x14ac:dyDescent="0.25"/>
    <row r="2117" s="57" customFormat="1" x14ac:dyDescent="0.25"/>
    <row r="2118" s="57" customFormat="1" x14ac:dyDescent="0.25"/>
    <row r="2119" s="57" customFormat="1" x14ac:dyDescent="0.25"/>
    <row r="2120" s="57" customFormat="1" x14ac:dyDescent="0.25"/>
    <row r="2121" s="57" customFormat="1" x14ac:dyDescent="0.25"/>
    <row r="2122" s="57" customFormat="1" x14ac:dyDescent="0.25"/>
    <row r="2123" s="57" customFormat="1" x14ac:dyDescent="0.25"/>
    <row r="2124" s="57" customFormat="1" x14ac:dyDescent="0.25"/>
    <row r="2125" s="57" customFormat="1" x14ac:dyDescent="0.25"/>
    <row r="2126" s="57" customFormat="1" x14ac:dyDescent="0.25"/>
    <row r="2127" s="57" customFormat="1" x14ac:dyDescent="0.25"/>
    <row r="2128" s="57" customFormat="1" x14ac:dyDescent="0.25"/>
    <row r="2129" s="57" customFormat="1" x14ac:dyDescent="0.25"/>
    <row r="2130" s="57" customFormat="1" x14ac:dyDescent="0.25"/>
    <row r="2131" s="57" customFormat="1" x14ac:dyDescent="0.25"/>
    <row r="2132" s="57" customFormat="1" x14ac:dyDescent="0.25"/>
    <row r="2133" s="57" customFormat="1" x14ac:dyDescent="0.25"/>
    <row r="2134" s="57" customFormat="1" x14ac:dyDescent="0.25"/>
    <row r="2135" s="57" customFormat="1" x14ac:dyDescent="0.25"/>
    <row r="2136" s="57" customFormat="1" x14ac:dyDescent="0.25"/>
    <row r="2137" s="57" customFormat="1" x14ac:dyDescent="0.25"/>
    <row r="2138" s="57" customFormat="1" x14ac:dyDescent="0.25"/>
    <row r="2139" s="57" customFormat="1" x14ac:dyDescent="0.25"/>
    <row r="2140" s="57" customFormat="1" x14ac:dyDescent="0.25"/>
    <row r="2141" s="57" customFormat="1" x14ac:dyDescent="0.25"/>
    <row r="2142" s="57" customFormat="1" x14ac:dyDescent="0.25"/>
    <row r="2143" s="57" customFormat="1" x14ac:dyDescent="0.25"/>
    <row r="2144" s="57" customFormat="1" x14ac:dyDescent="0.25"/>
    <row r="2145" s="57" customFormat="1" x14ac:dyDescent="0.25"/>
    <row r="2146" s="57" customFormat="1" x14ac:dyDescent="0.25"/>
    <row r="2147" s="57" customFormat="1" x14ac:dyDescent="0.25"/>
    <row r="2148" s="57" customFormat="1" x14ac:dyDescent="0.25"/>
    <row r="2149" s="57" customFormat="1" x14ac:dyDescent="0.25"/>
    <row r="2150" s="57" customFormat="1" x14ac:dyDescent="0.25"/>
    <row r="2151" s="57" customFormat="1" x14ac:dyDescent="0.25"/>
    <row r="2152" s="57" customFormat="1" x14ac:dyDescent="0.25"/>
    <row r="2153" s="57" customFormat="1" x14ac:dyDescent="0.25"/>
    <row r="2154" s="57" customFormat="1" x14ac:dyDescent="0.25"/>
    <row r="2155" s="57" customFormat="1" x14ac:dyDescent="0.25"/>
    <row r="2156" s="57" customFormat="1" x14ac:dyDescent="0.25"/>
    <row r="2157" s="57" customFormat="1" x14ac:dyDescent="0.25"/>
    <row r="2158" s="57" customFormat="1" x14ac:dyDescent="0.25"/>
    <row r="2159" s="57" customFormat="1" x14ac:dyDescent="0.25"/>
    <row r="2160" s="57" customFormat="1" x14ac:dyDescent="0.25"/>
    <row r="2161" s="57" customFormat="1" x14ac:dyDescent="0.25"/>
    <row r="2162" s="57" customFormat="1" x14ac:dyDescent="0.25"/>
    <row r="2163" s="57" customFormat="1" x14ac:dyDescent="0.25"/>
    <row r="2164" s="57" customFormat="1" x14ac:dyDescent="0.25"/>
    <row r="2165" s="57" customFormat="1" x14ac:dyDescent="0.25"/>
    <row r="2166" s="57" customFormat="1" x14ac:dyDescent="0.25"/>
    <row r="2167" s="57" customFormat="1" x14ac:dyDescent="0.25"/>
    <row r="2168" s="57" customFormat="1" x14ac:dyDescent="0.25"/>
    <row r="2169" s="57" customFormat="1" x14ac:dyDescent="0.25"/>
    <row r="2170" s="57" customFormat="1" x14ac:dyDescent="0.25"/>
    <row r="2171" s="57" customFormat="1" x14ac:dyDescent="0.25"/>
    <row r="2172" s="57" customFormat="1" x14ac:dyDescent="0.25"/>
    <row r="2173" s="57" customFormat="1" x14ac:dyDescent="0.25"/>
    <row r="2174" s="57" customFormat="1" x14ac:dyDescent="0.25"/>
    <row r="2175" s="57" customFormat="1" x14ac:dyDescent="0.25"/>
    <row r="2176" s="57" customFormat="1" x14ac:dyDescent="0.25"/>
    <row r="2177" s="57" customFormat="1" x14ac:dyDescent="0.25"/>
    <row r="2178" s="57" customFormat="1" x14ac:dyDescent="0.25"/>
    <row r="2179" s="57" customFormat="1" x14ac:dyDescent="0.25"/>
    <row r="2180" s="57" customFormat="1" x14ac:dyDescent="0.25"/>
    <row r="2181" s="57" customFormat="1" x14ac:dyDescent="0.25"/>
    <row r="2182" s="57" customFormat="1" x14ac:dyDescent="0.25"/>
    <row r="2183" s="57" customFormat="1" x14ac:dyDescent="0.25"/>
    <row r="2184" s="57" customFormat="1" x14ac:dyDescent="0.25"/>
    <row r="2185" s="57" customFormat="1" x14ac:dyDescent="0.25"/>
    <row r="2186" s="57" customFormat="1" x14ac:dyDescent="0.25"/>
    <row r="2187" s="57" customFormat="1" x14ac:dyDescent="0.25"/>
    <row r="2188" s="57" customFormat="1" x14ac:dyDescent="0.25"/>
    <row r="2189" s="57" customFormat="1" x14ac:dyDescent="0.25"/>
    <row r="2190" s="57" customFormat="1" x14ac:dyDescent="0.25"/>
    <row r="2191" s="57" customFormat="1" x14ac:dyDescent="0.25"/>
    <row r="2192" s="57" customFormat="1" x14ac:dyDescent="0.25"/>
    <row r="2193" s="57" customFormat="1" x14ac:dyDescent="0.25"/>
    <row r="2194" s="57" customFormat="1" x14ac:dyDescent="0.25"/>
    <row r="2195" s="57" customFormat="1" x14ac:dyDescent="0.25"/>
    <row r="2196" s="57" customFormat="1" x14ac:dyDescent="0.25"/>
    <row r="2197" s="57" customFormat="1" x14ac:dyDescent="0.25"/>
    <row r="2198" s="57" customFormat="1" x14ac:dyDescent="0.25"/>
    <row r="2199" s="57" customFormat="1" x14ac:dyDescent="0.25"/>
    <row r="2200" s="57" customFormat="1" x14ac:dyDescent="0.25"/>
    <row r="2201" s="57" customFormat="1" x14ac:dyDescent="0.25"/>
    <row r="2202" s="57" customFormat="1" x14ac:dyDescent="0.25"/>
    <row r="2203" s="57" customFormat="1" x14ac:dyDescent="0.25"/>
    <row r="2204" s="57" customFormat="1" x14ac:dyDescent="0.25"/>
    <row r="2205" s="57" customFormat="1" x14ac:dyDescent="0.25"/>
    <row r="2206" s="57" customFormat="1" x14ac:dyDescent="0.25"/>
    <row r="2207" s="57" customFormat="1" x14ac:dyDescent="0.25"/>
    <row r="2208" s="57" customFormat="1" x14ac:dyDescent="0.25"/>
    <row r="2209" s="57" customFormat="1" x14ac:dyDescent="0.25"/>
    <row r="2210" s="57" customFormat="1" x14ac:dyDescent="0.25"/>
    <row r="2211" s="57" customFormat="1" x14ac:dyDescent="0.25"/>
    <row r="2212" s="57" customFormat="1" x14ac:dyDescent="0.25"/>
    <row r="2213" s="57" customFormat="1" x14ac:dyDescent="0.25"/>
    <row r="2214" s="57" customFormat="1" x14ac:dyDescent="0.25"/>
    <row r="2215" s="57" customFormat="1" x14ac:dyDescent="0.25"/>
    <row r="2216" s="57" customFormat="1" x14ac:dyDescent="0.25"/>
    <row r="2217" s="57" customFormat="1" x14ac:dyDescent="0.25"/>
    <row r="2218" s="57" customFormat="1" x14ac:dyDescent="0.25"/>
    <row r="2219" s="57" customFormat="1" x14ac:dyDescent="0.25"/>
    <row r="2220" s="57" customFormat="1" x14ac:dyDescent="0.25"/>
    <row r="2221" s="57" customFormat="1" x14ac:dyDescent="0.25"/>
    <row r="2222" s="57" customFormat="1" x14ac:dyDescent="0.25"/>
    <row r="2223" s="57" customFormat="1" x14ac:dyDescent="0.25"/>
    <row r="2224" s="57" customFormat="1" x14ac:dyDescent="0.25"/>
    <row r="2225" s="57" customFormat="1" x14ac:dyDescent="0.25"/>
    <row r="2226" s="57" customFormat="1" x14ac:dyDescent="0.25"/>
    <row r="2227" s="57" customFormat="1" x14ac:dyDescent="0.25"/>
    <row r="2228" s="57" customFormat="1" x14ac:dyDescent="0.25"/>
    <row r="2229" s="57" customFormat="1" x14ac:dyDescent="0.25"/>
    <row r="2230" s="57" customFormat="1" x14ac:dyDescent="0.25"/>
    <row r="2231" s="57" customFormat="1" x14ac:dyDescent="0.25"/>
    <row r="2232" s="57" customFormat="1" x14ac:dyDescent="0.25"/>
    <row r="2233" s="57" customFormat="1" x14ac:dyDescent="0.25"/>
    <row r="2234" s="57" customFormat="1" x14ac:dyDescent="0.25"/>
    <row r="2235" s="57" customFormat="1" x14ac:dyDescent="0.25"/>
    <row r="2236" s="57" customFormat="1" x14ac:dyDescent="0.25"/>
    <row r="2237" s="57" customFormat="1" x14ac:dyDescent="0.25"/>
    <row r="2238" s="57" customFormat="1" x14ac:dyDescent="0.25"/>
    <row r="2239" s="57" customFormat="1" x14ac:dyDescent="0.25"/>
    <row r="2240" s="57" customFormat="1" x14ac:dyDescent="0.25"/>
    <row r="2241" s="57" customFormat="1" x14ac:dyDescent="0.25"/>
    <row r="2242" s="57" customFormat="1" x14ac:dyDescent="0.25"/>
    <row r="2243" s="57" customFormat="1" x14ac:dyDescent="0.25"/>
    <row r="2244" s="57" customFormat="1" x14ac:dyDescent="0.25"/>
    <row r="2245" s="57" customFormat="1" x14ac:dyDescent="0.25"/>
    <row r="2246" s="57" customFormat="1" x14ac:dyDescent="0.25"/>
    <row r="2247" s="57" customFormat="1" x14ac:dyDescent="0.25"/>
    <row r="2248" s="57" customFormat="1" x14ac:dyDescent="0.25"/>
    <row r="2249" s="57" customFormat="1" x14ac:dyDescent="0.25"/>
    <row r="2250" s="57" customFormat="1" x14ac:dyDescent="0.25"/>
    <row r="2251" s="57" customFormat="1" x14ac:dyDescent="0.25"/>
    <row r="2252" s="57" customFormat="1" x14ac:dyDescent="0.25"/>
    <row r="2253" s="57" customFormat="1" x14ac:dyDescent="0.25"/>
    <row r="2254" s="57" customFormat="1" x14ac:dyDescent="0.25"/>
    <row r="2255" s="57" customFormat="1" x14ac:dyDescent="0.25"/>
    <row r="2256" s="57" customFormat="1" x14ac:dyDescent="0.25"/>
    <row r="2257" s="57" customFormat="1" x14ac:dyDescent="0.25"/>
    <row r="2258" s="57" customFormat="1" x14ac:dyDescent="0.25"/>
    <row r="2259" s="57" customFormat="1" x14ac:dyDescent="0.25"/>
    <row r="2260" s="57" customFormat="1" x14ac:dyDescent="0.25"/>
    <row r="2261" s="57" customFormat="1" x14ac:dyDescent="0.25"/>
    <row r="2262" s="57" customFormat="1" x14ac:dyDescent="0.25"/>
    <row r="2263" s="57" customFormat="1" x14ac:dyDescent="0.25"/>
    <row r="2264" s="57" customFormat="1" x14ac:dyDescent="0.25"/>
    <row r="2265" s="57" customFormat="1" x14ac:dyDescent="0.25"/>
    <row r="2266" s="57" customFormat="1" x14ac:dyDescent="0.25"/>
    <row r="2267" s="57" customFormat="1" x14ac:dyDescent="0.25"/>
    <row r="2268" s="57" customFormat="1" x14ac:dyDescent="0.25"/>
    <row r="2269" s="57" customFormat="1" x14ac:dyDescent="0.25"/>
    <row r="2270" s="57" customFormat="1" x14ac:dyDescent="0.25"/>
    <row r="2271" s="57" customFormat="1" x14ac:dyDescent="0.25"/>
    <row r="2272" s="57" customFormat="1" x14ac:dyDescent="0.25"/>
    <row r="2273" s="57" customFormat="1" x14ac:dyDescent="0.25"/>
    <row r="2274" s="57" customFormat="1" x14ac:dyDescent="0.25"/>
    <row r="2275" s="57" customFormat="1" x14ac:dyDescent="0.25"/>
    <row r="2276" s="57" customFormat="1" x14ac:dyDescent="0.25"/>
    <row r="2277" s="57" customFormat="1" x14ac:dyDescent="0.25"/>
    <row r="2278" s="57" customFormat="1" x14ac:dyDescent="0.25"/>
    <row r="2279" s="57" customFormat="1" x14ac:dyDescent="0.25"/>
    <row r="2280" s="57" customFormat="1" x14ac:dyDescent="0.25"/>
    <row r="2281" s="57" customFormat="1" x14ac:dyDescent="0.25"/>
    <row r="2282" s="57" customFormat="1" x14ac:dyDescent="0.25"/>
    <row r="2283" s="57" customFormat="1" x14ac:dyDescent="0.25"/>
    <row r="2284" s="57" customFormat="1" x14ac:dyDescent="0.25"/>
    <row r="2285" s="57" customFormat="1" x14ac:dyDescent="0.25"/>
    <row r="2286" s="57" customFormat="1" x14ac:dyDescent="0.25"/>
    <row r="2287" s="57" customFormat="1" x14ac:dyDescent="0.25"/>
    <row r="2288" s="57" customFormat="1" x14ac:dyDescent="0.25"/>
    <row r="2289" s="57" customFormat="1" x14ac:dyDescent="0.25"/>
    <row r="2290" s="57" customFormat="1" x14ac:dyDescent="0.25"/>
    <row r="2291" s="57" customFormat="1" x14ac:dyDescent="0.25"/>
    <row r="2292" s="57" customFormat="1" x14ac:dyDescent="0.25"/>
    <row r="2293" s="57" customFormat="1" x14ac:dyDescent="0.25"/>
    <row r="2294" s="57" customFormat="1" x14ac:dyDescent="0.25"/>
    <row r="2295" s="57" customFormat="1" x14ac:dyDescent="0.25"/>
    <row r="2296" s="57" customFormat="1" x14ac:dyDescent="0.25"/>
    <row r="2297" s="57" customFormat="1" x14ac:dyDescent="0.25"/>
    <row r="2298" s="57" customFormat="1" x14ac:dyDescent="0.25"/>
    <row r="2299" s="57" customFormat="1" x14ac:dyDescent="0.25"/>
    <row r="2300" s="57" customFormat="1" x14ac:dyDescent="0.25"/>
    <row r="2301" s="57" customFormat="1" x14ac:dyDescent="0.25"/>
    <row r="2302" s="57" customFormat="1" x14ac:dyDescent="0.25"/>
    <row r="2303" s="57" customFormat="1" x14ac:dyDescent="0.25"/>
    <row r="2304" s="57" customFormat="1" x14ac:dyDescent="0.25"/>
    <row r="2305" s="57" customFormat="1" x14ac:dyDescent="0.25"/>
    <row r="2306" s="57" customFormat="1" x14ac:dyDescent="0.25"/>
    <row r="2307" s="57" customFormat="1" x14ac:dyDescent="0.25"/>
    <row r="2308" s="57" customFormat="1" x14ac:dyDescent="0.25"/>
    <row r="2309" s="57" customFormat="1" x14ac:dyDescent="0.25"/>
    <row r="2310" s="57" customFormat="1" x14ac:dyDescent="0.25"/>
    <row r="2311" s="57" customFormat="1" x14ac:dyDescent="0.25"/>
    <row r="2312" s="57" customFormat="1" x14ac:dyDescent="0.25"/>
    <row r="2313" s="57" customFormat="1" x14ac:dyDescent="0.25"/>
    <row r="2314" s="57" customFormat="1" x14ac:dyDescent="0.25"/>
    <row r="2315" s="57" customFormat="1" x14ac:dyDescent="0.25"/>
    <row r="2316" s="57" customFormat="1" x14ac:dyDescent="0.25"/>
    <row r="2317" s="57" customFormat="1" x14ac:dyDescent="0.25"/>
    <row r="2318" s="57" customFormat="1" x14ac:dyDescent="0.25"/>
    <row r="2319" s="57" customFormat="1" x14ac:dyDescent="0.25"/>
    <row r="2320" s="57" customFormat="1" x14ac:dyDescent="0.25"/>
    <row r="2321" s="57" customFormat="1" x14ac:dyDescent="0.25"/>
    <row r="2322" s="57" customFormat="1" x14ac:dyDescent="0.25"/>
    <row r="2323" s="57" customFormat="1" x14ac:dyDescent="0.25"/>
    <row r="2324" s="57" customFormat="1" x14ac:dyDescent="0.25"/>
    <row r="2325" s="57" customFormat="1" x14ac:dyDescent="0.25"/>
    <row r="2326" s="57" customFormat="1" x14ac:dyDescent="0.25"/>
    <row r="2327" s="57" customFormat="1" x14ac:dyDescent="0.25"/>
    <row r="2328" s="57" customFormat="1" x14ac:dyDescent="0.25"/>
    <row r="2329" s="57" customFormat="1" x14ac:dyDescent="0.25"/>
    <row r="2330" s="57" customFormat="1" x14ac:dyDescent="0.25"/>
    <row r="2331" s="57" customFormat="1" x14ac:dyDescent="0.25"/>
    <row r="2332" s="57" customFormat="1" x14ac:dyDescent="0.25"/>
    <row r="2333" s="57" customFormat="1" x14ac:dyDescent="0.25"/>
    <row r="2334" s="57" customFormat="1" x14ac:dyDescent="0.25"/>
    <row r="2335" s="57" customFormat="1" x14ac:dyDescent="0.25"/>
    <row r="2336" s="57" customFormat="1" x14ac:dyDescent="0.25"/>
    <row r="2337" s="57" customFormat="1" x14ac:dyDescent="0.25"/>
    <row r="2338" s="57" customFormat="1" x14ac:dyDescent="0.25"/>
    <row r="2339" s="57" customFormat="1" x14ac:dyDescent="0.25"/>
    <row r="2340" s="57" customFormat="1" x14ac:dyDescent="0.25"/>
    <row r="2341" s="57" customFormat="1" x14ac:dyDescent="0.25"/>
    <row r="2342" s="57" customFormat="1" x14ac:dyDescent="0.25"/>
    <row r="2343" s="57" customFormat="1" x14ac:dyDescent="0.25"/>
    <row r="2344" s="57" customFormat="1" x14ac:dyDescent="0.25"/>
    <row r="2345" s="57" customFormat="1" x14ac:dyDescent="0.25"/>
    <row r="2346" s="57" customFormat="1" x14ac:dyDescent="0.25"/>
    <row r="2347" s="57" customFormat="1" x14ac:dyDescent="0.25"/>
    <row r="2348" s="57" customFormat="1" x14ac:dyDescent="0.25"/>
    <row r="2349" s="57" customFormat="1" x14ac:dyDescent="0.25"/>
    <row r="2350" s="57" customFormat="1" x14ac:dyDescent="0.25"/>
    <row r="2351" s="57" customFormat="1" x14ac:dyDescent="0.25"/>
    <row r="2352" s="57" customFormat="1" x14ac:dyDescent="0.25"/>
    <row r="2353" s="57" customFormat="1" x14ac:dyDescent="0.25"/>
    <row r="2354" s="57" customFormat="1" x14ac:dyDescent="0.25"/>
    <row r="2355" s="57" customFormat="1" x14ac:dyDescent="0.25"/>
    <row r="2356" s="57" customFormat="1" x14ac:dyDescent="0.25"/>
    <row r="2357" s="57" customFormat="1" x14ac:dyDescent="0.25"/>
    <row r="2358" s="57" customFormat="1" x14ac:dyDescent="0.25"/>
    <row r="2359" s="57" customFormat="1" x14ac:dyDescent="0.25"/>
    <row r="2360" s="57" customFormat="1" x14ac:dyDescent="0.25"/>
    <row r="2361" s="57" customFormat="1" x14ac:dyDescent="0.25"/>
    <row r="2362" s="57" customFormat="1" x14ac:dyDescent="0.25"/>
    <row r="2363" s="57" customFormat="1" x14ac:dyDescent="0.25"/>
    <row r="2364" s="57" customFormat="1" x14ac:dyDescent="0.25"/>
    <row r="2365" s="57" customFormat="1" x14ac:dyDescent="0.25"/>
    <row r="2366" s="57" customFormat="1" x14ac:dyDescent="0.25"/>
    <row r="2367" s="57" customFormat="1" x14ac:dyDescent="0.25"/>
    <row r="2368" s="57" customFormat="1" x14ac:dyDescent="0.25"/>
    <row r="2369" s="57" customFormat="1" x14ac:dyDescent="0.25"/>
    <row r="2370" s="57" customFormat="1" x14ac:dyDescent="0.25"/>
    <row r="2371" s="57" customFormat="1" x14ac:dyDescent="0.25"/>
    <row r="2372" s="57" customFormat="1" x14ac:dyDescent="0.25"/>
    <row r="2373" s="57" customFormat="1" x14ac:dyDescent="0.25"/>
    <row r="2374" s="57" customFormat="1" x14ac:dyDescent="0.25"/>
    <row r="2375" s="57" customFormat="1" x14ac:dyDescent="0.25"/>
    <row r="2376" s="57" customFormat="1" x14ac:dyDescent="0.25"/>
    <row r="2377" s="57" customFormat="1" x14ac:dyDescent="0.25"/>
    <row r="2378" s="57" customFormat="1" x14ac:dyDescent="0.25"/>
    <row r="2379" s="57" customFormat="1" x14ac:dyDescent="0.25"/>
    <row r="2380" s="57" customFormat="1" x14ac:dyDescent="0.25"/>
    <row r="2381" s="57" customFormat="1" x14ac:dyDescent="0.25"/>
    <row r="2382" s="57" customFormat="1" x14ac:dyDescent="0.25"/>
    <row r="2383" s="57" customFormat="1" x14ac:dyDescent="0.25"/>
    <row r="2384" s="57" customFormat="1" x14ac:dyDescent="0.25"/>
    <row r="2385" s="57" customFormat="1" x14ac:dyDescent="0.25"/>
    <row r="2386" s="57" customFormat="1" x14ac:dyDescent="0.25"/>
    <row r="2387" s="57" customFormat="1" x14ac:dyDescent="0.25"/>
    <row r="2388" s="57" customFormat="1" x14ac:dyDescent="0.25"/>
    <row r="2389" s="57" customFormat="1" x14ac:dyDescent="0.25"/>
    <row r="2390" s="57" customFormat="1" x14ac:dyDescent="0.25"/>
    <row r="2391" s="57" customFormat="1" x14ac:dyDescent="0.25"/>
    <row r="2392" s="57" customFormat="1" x14ac:dyDescent="0.25"/>
    <row r="2393" s="57" customFormat="1" x14ac:dyDescent="0.25"/>
    <row r="2394" s="57" customFormat="1" x14ac:dyDescent="0.25"/>
    <row r="2395" s="57" customFormat="1" x14ac:dyDescent="0.25"/>
    <row r="2396" s="57" customFormat="1" x14ac:dyDescent="0.25"/>
    <row r="2397" s="57" customFormat="1" x14ac:dyDescent="0.25"/>
    <row r="2398" s="57" customFormat="1" x14ac:dyDescent="0.25"/>
    <row r="2399" s="57" customFormat="1" x14ac:dyDescent="0.25"/>
    <row r="2400" s="57" customFormat="1" x14ac:dyDescent="0.25"/>
    <row r="2401" s="57" customFormat="1" x14ac:dyDescent="0.25"/>
    <row r="2402" s="57" customFormat="1" x14ac:dyDescent="0.25"/>
    <row r="2403" s="57" customFormat="1" x14ac:dyDescent="0.25"/>
    <row r="2404" s="57" customFormat="1" x14ac:dyDescent="0.25"/>
    <row r="2405" s="57" customFormat="1" x14ac:dyDescent="0.25"/>
    <row r="2406" s="57" customFormat="1" x14ac:dyDescent="0.25"/>
    <row r="2407" s="57" customFormat="1" x14ac:dyDescent="0.25"/>
    <row r="2408" s="57" customFormat="1" x14ac:dyDescent="0.25"/>
    <row r="2409" s="57" customFormat="1" x14ac:dyDescent="0.25"/>
    <row r="2410" s="57" customFormat="1" x14ac:dyDescent="0.25"/>
    <row r="2411" s="57" customFormat="1" x14ac:dyDescent="0.25"/>
    <row r="2412" s="57" customFormat="1" x14ac:dyDescent="0.25"/>
    <row r="2413" s="57" customFormat="1" x14ac:dyDescent="0.25"/>
    <row r="2414" s="57" customFormat="1" x14ac:dyDescent="0.25"/>
    <row r="2415" s="57" customFormat="1" x14ac:dyDescent="0.25"/>
    <row r="2416" s="57" customFormat="1" x14ac:dyDescent="0.25"/>
    <row r="2417" s="57" customFormat="1" x14ac:dyDescent="0.25"/>
    <row r="2418" s="57" customFormat="1" x14ac:dyDescent="0.25"/>
    <row r="2419" s="57" customFormat="1" x14ac:dyDescent="0.25"/>
    <row r="2420" s="57" customFormat="1" x14ac:dyDescent="0.25"/>
    <row r="2421" s="57" customFormat="1" x14ac:dyDescent="0.25"/>
    <row r="2422" s="57" customFormat="1" x14ac:dyDescent="0.25"/>
    <row r="2423" s="57" customFormat="1" x14ac:dyDescent="0.25"/>
    <row r="2424" s="57" customFormat="1" x14ac:dyDescent="0.25"/>
    <row r="2425" s="57" customFormat="1" x14ac:dyDescent="0.25"/>
    <row r="2426" s="57" customFormat="1" x14ac:dyDescent="0.25"/>
    <row r="2427" s="57" customFormat="1" x14ac:dyDescent="0.25"/>
    <row r="2428" s="57" customFormat="1" x14ac:dyDescent="0.25"/>
    <row r="2429" s="57" customFormat="1" x14ac:dyDescent="0.25"/>
    <row r="2430" s="57" customFormat="1" x14ac:dyDescent="0.25"/>
    <row r="2431" s="57" customFormat="1" x14ac:dyDescent="0.25"/>
    <row r="2432" s="57" customFormat="1" x14ac:dyDescent="0.25"/>
    <row r="2433" s="57" customFormat="1" x14ac:dyDescent="0.25"/>
    <row r="2434" s="57" customFormat="1" x14ac:dyDescent="0.25"/>
    <row r="2435" s="57" customFormat="1" x14ac:dyDescent="0.25"/>
    <row r="2436" s="57" customFormat="1" x14ac:dyDescent="0.25"/>
    <row r="2437" s="57" customFormat="1" x14ac:dyDescent="0.25"/>
    <row r="2438" s="57" customFormat="1" x14ac:dyDescent="0.25"/>
    <row r="2439" s="57" customFormat="1" x14ac:dyDescent="0.25"/>
    <row r="2440" s="57" customFormat="1" x14ac:dyDescent="0.25"/>
    <row r="2441" s="57" customFormat="1" x14ac:dyDescent="0.25"/>
    <row r="2442" s="57" customFormat="1" x14ac:dyDescent="0.25"/>
    <row r="2443" s="57" customFormat="1" x14ac:dyDescent="0.25"/>
    <row r="2444" s="57" customFormat="1" x14ac:dyDescent="0.25"/>
    <row r="2445" s="57" customFormat="1" x14ac:dyDescent="0.25"/>
    <row r="2446" s="57" customFormat="1" x14ac:dyDescent="0.25"/>
    <row r="2447" s="57" customFormat="1" x14ac:dyDescent="0.25"/>
    <row r="2448" s="57" customFormat="1" x14ac:dyDescent="0.25"/>
    <row r="2449" s="57" customFormat="1" x14ac:dyDescent="0.25"/>
    <row r="2450" s="57" customFormat="1" x14ac:dyDescent="0.25"/>
    <row r="2451" s="57" customFormat="1" x14ac:dyDescent="0.25"/>
    <row r="2452" s="57" customFormat="1" x14ac:dyDescent="0.25"/>
    <row r="2453" s="57" customFormat="1" x14ac:dyDescent="0.25"/>
    <row r="2454" s="57" customFormat="1" x14ac:dyDescent="0.25"/>
    <row r="2455" s="57" customFormat="1" x14ac:dyDescent="0.25"/>
    <row r="2456" s="57" customFormat="1" x14ac:dyDescent="0.25"/>
    <row r="2457" s="57" customFormat="1" x14ac:dyDescent="0.25"/>
    <row r="2458" s="57" customFormat="1" x14ac:dyDescent="0.25"/>
    <row r="2459" s="57" customFormat="1" x14ac:dyDescent="0.25"/>
    <row r="2460" s="57" customFormat="1" x14ac:dyDescent="0.25"/>
    <row r="2461" s="57" customFormat="1" x14ac:dyDescent="0.25"/>
    <row r="2462" s="57" customFormat="1" x14ac:dyDescent="0.25"/>
    <row r="2463" s="57" customFormat="1" x14ac:dyDescent="0.25"/>
    <row r="2464" s="57" customFormat="1" x14ac:dyDescent="0.25"/>
    <row r="2465" s="57" customFormat="1" x14ac:dyDescent="0.25"/>
    <row r="2466" s="57" customFormat="1" x14ac:dyDescent="0.25"/>
    <row r="2467" s="57" customFormat="1" x14ac:dyDescent="0.25"/>
    <row r="2468" s="57" customFormat="1" x14ac:dyDescent="0.25"/>
    <row r="2469" s="57" customFormat="1" x14ac:dyDescent="0.25"/>
    <row r="2470" s="57" customFormat="1" x14ac:dyDescent="0.25"/>
    <row r="2471" s="57" customFormat="1" x14ac:dyDescent="0.25"/>
    <row r="2472" s="57" customFormat="1" x14ac:dyDescent="0.25"/>
    <row r="2473" s="57" customFormat="1" x14ac:dyDescent="0.25"/>
    <row r="2474" s="57" customFormat="1" x14ac:dyDescent="0.25"/>
    <row r="2475" s="57" customFormat="1" x14ac:dyDescent="0.25"/>
    <row r="2476" s="57" customFormat="1" x14ac:dyDescent="0.25"/>
    <row r="2477" s="57" customFormat="1" x14ac:dyDescent="0.25"/>
    <row r="2478" s="57" customFormat="1" x14ac:dyDescent="0.25"/>
    <row r="2479" s="57" customFormat="1" x14ac:dyDescent="0.25"/>
    <row r="2480" s="57" customFormat="1" x14ac:dyDescent="0.25"/>
    <row r="2481" s="57" customFormat="1" x14ac:dyDescent="0.25"/>
    <row r="2482" s="57" customFormat="1" x14ac:dyDescent="0.25"/>
    <row r="2483" s="57" customFormat="1" x14ac:dyDescent="0.25"/>
    <row r="2484" s="57" customFormat="1" x14ac:dyDescent="0.25"/>
    <row r="2485" s="57" customFormat="1" x14ac:dyDescent="0.25"/>
    <row r="2486" s="57" customFormat="1" x14ac:dyDescent="0.25"/>
    <row r="2487" s="57" customFormat="1" x14ac:dyDescent="0.25"/>
    <row r="2488" s="57" customFormat="1" x14ac:dyDescent="0.25"/>
    <row r="2489" s="57" customFormat="1" x14ac:dyDescent="0.25"/>
    <row r="2490" s="57" customFormat="1" x14ac:dyDescent="0.25"/>
    <row r="2491" s="57" customFormat="1" x14ac:dyDescent="0.25"/>
    <row r="2492" s="57" customFormat="1" x14ac:dyDescent="0.25"/>
    <row r="2493" s="57" customFormat="1" x14ac:dyDescent="0.25"/>
    <row r="2494" s="57" customFormat="1" x14ac:dyDescent="0.25"/>
    <row r="2495" s="57" customFormat="1" x14ac:dyDescent="0.25"/>
    <row r="2496" s="57" customFormat="1" x14ac:dyDescent="0.25"/>
    <row r="2497" s="57" customFormat="1" x14ac:dyDescent="0.25"/>
    <row r="2498" s="57" customFormat="1" x14ac:dyDescent="0.25"/>
    <row r="2499" s="57" customFormat="1" x14ac:dyDescent="0.25"/>
    <row r="2500" s="57" customFormat="1" x14ac:dyDescent="0.25"/>
    <row r="2501" s="57" customFormat="1" x14ac:dyDescent="0.25"/>
    <row r="2502" s="57" customFormat="1" x14ac:dyDescent="0.25"/>
    <row r="2503" s="57" customFormat="1" x14ac:dyDescent="0.25"/>
    <row r="2504" s="57" customFormat="1" x14ac:dyDescent="0.25"/>
    <row r="2505" s="57" customFormat="1" x14ac:dyDescent="0.25"/>
    <row r="2506" s="57" customFormat="1" x14ac:dyDescent="0.25"/>
    <row r="2507" s="57" customFormat="1" x14ac:dyDescent="0.25"/>
    <row r="2508" s="57" customFormat="1" x14ac:dyDescent="0.25"/>
    <row r="2509" s="57" customFormat="1" x14ac:dyDescent="0.25"/>
    <row r="2510" s="57" customFormat="1" x14ac:dyDescent="0.25"/>
    <row r="2511" s="57" customFormat="1" x14ac:dyDescent="0.25"/>
    <row r="2512" s="57" customFormat="1" x14ac:dyDescent="0.25"/>
    <row r="2513" s="57" customFormat="1" x14ac:dyDescent="0.25"/>
    <row r="2514" s="57" customFormat="1" x14ac:dyDescent="0.25"/>
    <row r="2515" s="57" customFormat="1" x14ac:dyDescent="0.25"/>
    <row r="2516" s="57" customFormat="1" x14ac:dyDescent="0.25"/>
    <row r="2517" s="57" customFormat="1" x14ac:dyDescent="0.25"/>
    <row r="2518" s="57" customFormat="1" x14ac:dyDescent="0.25"/>
    <row r="2519" s="57" customFormat="1" x14ac:dyDescent="0.25"/>
    <row r="2520" s="57" customFormat="1" x14ac:dyDescent="0.25"/>
    <row r="2521" s="57" customFormat="1" x14ac:dyDescent="0.25"/>
    <row r="2522" s="57" customFormat="1" x14ac:dyDescent="0.25"/>
    <row r="2523" s="57" customFormat="1" x14ac:dyDescent="0.25"/>
    <row r="2524" s="57" customFormat="1" x14ac:dyDescent="0.25"/>
    <row r="2525" s="57" customFormat="1" x14ac:dyDescent="0.25"/>
    <row r="2526" s="57" customFormat="1" x14ac:dyDescent="0.25"/>
    <row r="2527" s="57" customFormat="1" x14ac:dyDescent="0.25"/>
    <row r="2528" s="57" customFormat="1" x14ac:dyDescent="0.25"/>
    <row r="2529" s="57" customFormat="1" x14ac:dyDescent="0.25"/>
    <row r="2530" s="57" customFormat="1" x14ac:dyDescent="0.25"/>
    <row r="2531" s="57" customFormat="1" x14ac:dyDescent="0.25"/>
    <row r="2532" s="57" customFormat="1" x14ac:dyDescent="0.25"/>
    <row r="2533" s="57" customFormat="1" x14ac:dyDescent="0.25"/>
    <row r="2534" s="57" customFormat="1" x14ac:dyDescent="0.25"/>
    <row r="2535" s="57" customFormat="1" x14ac:dyDescent="0.25"/>
    <row r="2536" s="57" customFormat="1" x14ac:dyDescent="0.25"/>
    <row r="2537" s="57" customFormat="1" x14ac:dyDescent="0.25"/>
    <row r="2538" s="57" customFormat="1" x14ac:dyDescent="0.25"/>
    <row r="2539" s="57" customFormat="1" x14ac:dyDescent="0.25"/>
    <row r="2540" s="57" customFormat="1" x14ac:dyDescent="0.25"/>
    <row r="2541" s="57" customFormat="1" x14ac:dyDescent="0.25"/>
    <row r="2542" s="57" customFormat="1" x14ac:dyDescent="0.25"/>
    <row r="2543" s="57" customFormat="1" x14ac:dyDescent="0.25"/>
    <row r="2544" s="57" customFormat="1" x14ac:dyDescent="0.25"/>
    <row r="2545" s="57" customFormat="1" x14ac:dyDescent="0.25"/>
    <row r="2546" s="57" customFormat="1" x14ac:dyDescent="0.25"/>
    <row r="2547" s="57" customFormat="1" x14ac:dyDescent="0.25"/>
    <row r="2548" s="57" customFormat="1" x14ac:dyDescent="0.25"/>
    <row r="2549" s="57" customFormat="1" x14ac:dyDescent="0.25"/>
    <row r="2550" s="57" customFormat="1" x14ac:dyDescent="0.25"/>
    <row r="2551" s="57" customFormat="1" x14ac:dyDescent="0.25"/>
    <row r="2552" s="57" customFormat="1" x14ac:dyDescent="0.25"/>
    <row r="2553" s="57" customFormat="1" x14ac:dyDescent="0.25"/>
    <row r="2554" s="57" customFormat="1" x14ac:dyDescent="0.25"/>
    <row r="2555" s="57" customFormat="1" x14ac:dyDescent="0.25"/>
    <row r="2556" s="57" customFormat="1" x14ac:dyDescent="0.25"/>
    <row r="2557" s="57" customFormat="1" x14ac:dyDescent="0.25"/>
    <row r="2558" s="57" customFormat="1" x14ac:dyDescent="0.25"/>
    <row r="2559" s="57" customFormat="1" x14ac:dyDescent="0.25"/>
    <row r="2560" s="57" customFormat="1" x14ac:dyDescent="0.25"/>
    <row r="2561" s="57" customFormat="1" x14ac:dyDescent="0.25"/>
    <row r="2562" s="57" customFormat="1" x14ac:dyDescent="0.25"/>
    <row r="2563" s="57" customFormat="1" x14ac:dyDescent="0.25"/>
    <row r="2564" s="57" customFormat="1" x14ac:dyDescent="0.25"/>
    <row r="2565" s="57" customFormat="1" x14ac:dyDescent="0.25"/>
    <row r="2566" s="57" customFormat="1" x14ac:dyDescent="0.25"/>
    <row r="2567" s="57" customFormat="1" x14ac:dyDescent="0.25"/>
    <row r="2568" s="57" customFormat="1" x14ac:dyDescent="0.25"/>
    <row r="2569" s="57" customFormat="1" x14ac:dyDescent="0.25"/>
    <row r="2570" s="57" customFormat="1" x14ac:dyDescent="0.25"/>
    <row r="2571" s="57" customFormat="1" x14ac:dyDescent="0.25"/>
    <row r="2572" s="57" customFormat="1" x14ac:dyDescent="0.25"/>
    <row r="2573" s="57" customFormat="1" x14ac:dyDescent="0.25"/>
    <row r="2574" s="57" customFormat="1" x14ac:dyDescent="0.25"/>
    <row r="2575" s="57" customFormat="1" x14ac:dyDescent="0.25"/>
    <row r="2576" s="57" customFormat="1" x14ac:dyDescent="0.25"/>
    <row r="2577" s="57" customFormat="1" x14ac:dyDescent="0.25"/>
    <row r="2578" s="57" customFormat="1" x14ac:dyDescent="0.25"/>
    <row r="2579" s="57" customFormat="1" x14ac:dyDescent="0.25"/>
    <row r="2580" s="57" customFormat="1" x14ac:dyDescent="0.25"/>
    <row r="2581" s="57" customFormat="1" x14ac:dyDescent="0.25"/>
    <row r="2582" s="57" customFormat="1" x14ac:dyDescent="0.25"/>
    <row r="2583" s="57" customFormat="1" x14ac:dyDescent="0.25"/>
    <row r="2584" s="57" customFormat="1" x14ac:dyDescent="0.25"/>
    <row r="2585" s="57" customFormat="1" x14ac:dyDescent="0.25"/>
    <row r="2586" s="57" customFormat="1" x14ac:dyDescent="0.25"/>
    <row r="2587" s="57" customFormat="1" x14ac:dyDescent="0.25"/>
    <row r="2588" s="57" customFormat="1" x14ac:dyDescent="0.25"/>
    <row r="2589" s="57" customFormat="1" x14ac:dyDescent="0.25"/>
    <row r="2590" s="57" customFormat="1" x14ac:dyDescent="0.25"/>
    <row r="2591" s="57" customFormat="1" x14ac:dyDescent="0.25"/>
    <row r="2592" s="57" customFormat="1" x14ac:dyDescent="0.25"/>
    <row r="2593" s="57" customFormat="1" x14ac:dyDescent="0.25"/>
    <row r="2594" s="57" customFormat="1" x14ac:dyDescent="0.25"/>
    <row r="2595" s="57" customFormat="1" x14ac:dyDescent="0.25"/>
    <row r="2596" s="57" customFormat="1" x14ac:dyDescent="0.25"/>
    <row r="2597" s="57" customFormat="1" x14ac:dyDescent="0.25"/>
    <row r="2598" s="57" customFormat="1" x14ac:dyDescent="0.25"/>
    <row r="2599" s="57" customFormat="1" x14ac:dyDescent="0.25"/>
    <row r="2600" s="57" customFormat="1" x14ac:dyDescent="0.25"/>
    <row r="2601" s="57" customFormat="1" x14ac:dyDescent="0.25"/>
    <row r="2602" s="57" customFormat="1" x14ac:dyDescent="0.25"/>
    <row r="2603" s="57" customFormat="1" x14ac:dyDescent="0.25"/>
    <row r="2604" s="57" customFormat="1" x14ac:dyDescent="0.25"/>
    <row r="2605" s="57" customFormat="1" x14ac:dyDescent="0.25"/>
    <row r="2606" s="57" customFormat="1" x14ac:dyDescent="0.25"/>
    <row r="2607" s="57" customFormat="1" x14ac:dyDescent="0.25"/>
    <row r="2608" s="57" customFormat="1" x14ac:dyDescent="0.25"/>
    <row r="2609" s="57" customFormat="1" x14ac:dyDescent="0.25"/>
    <row r="2610" s="57" customFormat="1" x14ac:dyDescent="0.25"/>
    <row r="2611" s="57" customFormat="1" x14ac:dyDescent="0.25"/>
    <row r="2612" s="57" customFormat="1" x14ac:dyDescent="0.25"/>
    <row r="2613" s="57" customFormat="1" x14ac:dyDescent="0.25"/>
    <row r="2614" s="57" customFormat="1" x14ac:dyDescent="0.25"/>
    <row r="2615" s="57" customFormat="1" x14ac:dyDescent="0.25"/>
    <row r="2616" s="57" customFormat="1" x14ac:dyDescent="0.25"/>
    <row r="2617" s="57" customFormat="1" x14ac:dyDescent="0.25"/>
    <row r="2618" s="57" customFormat="1" x14ac:dyDescent="0.25"/>
    <row r="2619" s="57" customFormat="1" x14ac:dyDescent="0.25"/>
    <row r="2620" s="57" customFormat="1" x14ac:dyDescent="0.25"/>
    <row r="2621" s="57" customFormat="1" x14ac:dyDescent="0.25"/>
    <row r="2622" s="57" customFormat="1" x14ac:dyDescent="0.25"/>
    <row r="2623" s="57" customFormat="1" x14ac:dyDescent="0.25"/>
    <row r="2624" s="57" customFormat="1" x14ac:dyDescent="0.25"/>
    <row r="2625" s="57" customFormat="1" x14ac:dyDescent="0.25"/>
    <row r="2626" s="57" customFormat="1" x14ac:dyDescent="0.25"/>
    <row r="2627" s="57" customFormat="1" x14ac:dyDescent="0.25"/>
    <row r="2628" s="57" customFormat="1" x14ac:dyDescent="0.25"/>
    <row r="2629" s="57" customFormat="1" x14ac:dyDescent="0.25"/>
    <row r="2630" s="57" customFormat="1" x14ac:dyDescent="0.25"/>
    <row r="2631" s="57" customFormat="1" x14ac:dyDescent="0.25"/>
    <row r="2632" s="57" customFormat="1" x14ac:dyDescent="0.25"/>
    <row r="2633" s="57" customFormat="1" x14ac:dyDescent="0.25"/>
    <row r="2634" s="57" customFormat="1" x14ac:dyDescent="0.25"/>
    <row r="2635" s="57" customFormat="1" x14ac:dyDescent="0.25"/>
    <row r="2636" s="57" customFormat="1" x14ac:dyDescent="0.25"/>
    <row r="2637" s="57" customFormat="1" x14ac:dyDescent="0.25"/>
    <row r="2638" s="57" customFormat="1" x14ac:dyDescent="0.25"/>
    <row r="2639" s="57" customFormat="1" x14ac:dyDescent="0.25"/>
    <row r="2640" s="57" customFormat="1" x14ac:dyDescent="0.25"/>
    <row r="2641" s="57" customFormat="1" x14ac:dyDescent="0.25"/>
    <row r="2642" s="57" customFormat="1" x14ac:dyDescent="0.25"/>
    <row r="2643" s="57" customFormat="1" x14ac:dyDescent="0.25"/>
    <row r="2644" s="57" customFormat="1" x14ac:dyDescent="0.25"/>
    <row r="2645" s="57" customFormat="1" x14ac:dyDescent="0.25"/>
    <row r="2646" s="57" customFormat="1" x14ac:dyDescent="0.25"/>
    <row r="2647" s="57" customFormat="1" x14ac:dyDescent="0.25"/>
    <row r="2648" s="57" customFormat="1" x14ac:dyDescent="0.25"/>
    <row r="2649" s="57" customFormat="1" x14ac:dyDescent="0.25"/>
    <row r="2650" s="57" customFormat="1" x14ac:dyDescent="0.25"/>
    <row r="2651" s="57" customFormat="1" x14ac:dyDescent="0.25"/>
    <row r="2652" s="57" customFormat="1" x14ac:dyDescent="0.25"/>
    <row r="2653" s="57" customFormat="1" x14ac:dyDescent="0.25"/>
    <row r="2654" s="57" customFormat="1" x14ac:dyDescent="0.25"/>
    <row r="2655" s="22" customFormat="1" x14ac:dyDescent="0.25"/>
    <row r="2656" s="22" customFormat="1" x14ac:dyDescent="0.25"/>
    <row r="2657" s="22" customFormat="1" x14ac:dyDescent="0.25"/>
    <row r="2658" s="22" customFormat="1" x14ac:dyDescent="0.25"/>
    <row r="2659" s="22" customFormat="1" x14ac:dyDescent="0.25"/>
    <row r="2660" s="22" customFormat="1" x14ac:dyDescent="0.25"/>
    <row r="2661" s="22" customFormat="1" x14ac:dyDescent="0.25"/>
    <row r="2662" s="22" customFormat="1" x14ac:dyDescent="0.25"/>
    <row r="2663" s="22" customFormat="1" x14ac:dyDescent="0.25"/>
    <row r="2664" s="22" customFormat="1" x14ac:dyDescent="0.25"/>
    <row r="2665" s="22" customFormat="1" x14ac:dyDescent="0.25"/>
    <row r="2666" s="22" customFormat="1" x14ac:dyDescent="0.25"/>
    <row r="2667" s="22" customFormat="1" x14ac:dyDescent="0.25"/>
    <row r="2668" s="22" customFormat="1" x14ac:dyDescent="0.25"/>
    <row r="2669" s="22" customFormat="1" x14ac:dyDescent="0.25"/>
    <row r="2670" s="22" customFormat="1" x14ac:dyDescent="0.25"/>
    <row r="2671" s="22" customFormat="1" x14ac:dyDescent="0.25"/>
    <row r="2672" s="22" customFormat="1" x14ac:dyDescent="0.25"/>
    <row r="2673" s="22" customFormat="1" x14ac:dyDescent="0.25"/>
    <row r="2674" s="22" customFormat="1" x14ac:dyDescent="0.25"/>
    <row r="2675" s="22" customFormat="1" x14ac:dyDescent="0.25"/>
    <row r="2676" s="22" customFormat="1" x14ac:dyDescent="0.25"/>
    <row r="2677" s="22" customFormat="1" x14ac:dyDescent="0.25"/>
    <row r="2678" s="22" customFormat="1" x14ac:dyDescent="0.25"/>
    <row r="2679" s="22" customFormat="1" x14ac:dyDescent="0.25"/>
    <row r="2680" s="22" customFormat="1" x14ac:dyDescent="0.25"/>
    <row r="2681" s="22" customFormat="1" x14ac:dyDescent="0.25"/>
    <row r="2682" s="22" customFormat="1" x14ac:dyDescent="0.25"/>
    <row r="2683" s="22" customFormat="1" x14ac:dyDescent="0.25"/>
    <row r="2684" s="22" customFormat="1" x14ac:dyDescent="0.25"/>
    <row r="2685" s="22" customFormat="1" x14ac:dyDescent="0.25"/>
    <row r="2686" s="22" customFormat="1" x14ac:dyDescent="0.25"/>
    <row r="2687" s="22" customFormat="1" x14ac:dyDescent="0.25"/>
    <row r="2688" s="22" customFormat="1" x14ac:dyDescent="0.25"/>
    <row r="2689" s="22" customFormat="1" x14ac:dyDescent="0.25"/>
    <row r="2690" s="22" customFormat="1" x14ac:dyDescent="0.25"/>
    <row r="2691" s="22" customFormat="1" x14ac:dyDescent="0.25"/>
    <row r="2692" s="22" customFormat="1" x14ac:dyDescent="0.25"/>
    <row r="2693" s="22" customFormat="1" x14ac:dyDescent="0.25"/>
    <row r="2694" s="22" customFormat="1" x14ac:dyDescent="0.25"/>
    <row r="2695" s="22" customFormat="1" x14ac:dyDescent="0.25"/>
    <row r="2696" s="22" customFormat="1" x14ac:dyDescent="0.25"/>
    <row r="2697" s="22" customFormat="1" x14ac:dyDescent="0.25"/>
    <row r="2698" s="22" customFormat="1" x14ac:dyDescent="0.25"/>
    <row r="2699" s="22" customFormat="1" x14ac:dyDescent="0.25"/>
    <row r="2700" s="22" customFormat="1" x14ac:dyDescent="0.25"/>
    <row r="2701" s="22" customFormat="1" x14ac:dyDescent="0.25"/>
    <row r="2702" s="22" customFormat="1" x14ac:dyDescent="0.25"/>
    <row r="2703" s="22" customFormat="1" x14ac:dyDescent="0.25"/>
    <row r="2704" s="22" customFormat="1" x14ac:dyDescent="0.25"/>
    <row r="2705" s="22" customFormat="1" x14ac:dyDescent="0.25"/>
    <row r="2706" s="22" customFormat="1" x14ac:dyDescent="0.25"/>
    <row r="2707" s="22" customFormat="1" x14ac:dyDescent="0.25"/>
    <row r="2708" s="22" customFormat="1" x14ac:dyDescent="0.25"/>
    <row r="2709" s="22" customFormat="1" x14ac:dyDescent="0.25"/>
    <row r="2710" s="22" customFormat="1" x14ac:dyDescent="0.25"/>
    <row r="2711" s="22" customFormat="1" x14ac:dyDescent="0.25"/>
    <row r="2712" s="22" customFormat="1" x14ac:dyDescent="0.25"/>
    <row r="2713" s="22" customFormat="1" x14ac:dyDescent="0.25"/>
    <row r="2714" s="22" customFormat="1" x14ac:dyDescent="0.25"/>
    <row r="2715" s="22" customFormat="1" x14ac:dyDescent="0.25"/>
    <row r="2716" s="22" customFormat="1" x14ac:dyDescent="0.25"/>
    <row r="2717" s="22" customFormat="1" x14ac:dyDescent="0.25"/>
    <row r="2718" s="22" customFormat="1" x14ac:dyDescent="0.25"/>
    <row r="2719" s="22" customFormat="1" x14ac:dyDescent="0.25"/>
    <row r="2720" s="22" customFormat="1" x14ac:dyDescent="0.25"/>
    <row r="2721" s="22" customFormat="1" x14ac:dyDescent="0.25"/>
    <row r="2722" s="22" customFormat="1" x14ac:dyDescent="0.25"/>
    <row r="2723" s="22" customFormat="1" x14ac:dyDescent="0.25"/>
    <row r="2724" s="22" customFormat="1" x14ac:dyDescent="0.25"/>
    <row r="2725" s="22" customFormat="1" x14ac:dyDescent="0.25"/>
    <row r="2726" s="22" customFormat="1" x14ac:dyDescent="0.25"/>
    <row r="2727" s="22" customFormat="1" x14ac:dyDescent="0.25"/>
    <row r="2728" s="22" customFormat="1" x14ac:dyDescent="0.25"/>
    <row r="2729" s="22" customFormat="1" x14ac:dyDescent="0.25"/>
    <row r="2730" s="22" customFormat="1" x14ac:dyDescent="0.25"/>
    <row r="2731" s="22" customFormat="1" x14ac:dyDescent="0.25"/>
    <row r="2732" s="22" customFormat="1" x14ac:dyDescent="0.25"/>
    <row r="2733" s="22" customFormat="1" x14ac:dyDescent="0.25"/>
    <row r="2734" s="22" customFormat="1" x14ac:dyDescent="0.25"/>
    <row r="2735" s="22" customFormat="1" x14ac:dyDescent="0.25"/>
    <row r="2736" s="22" customFormat="1" x14ac:dyDescent="0.25"/>
    <row r="2737" s="22" customFormat="1" x14ac:dyDescent="0.25"/>
    <row r="2738" s="22" customFormat="1" x14ac:dyDescent="0.25"/>
    <row r="2739" s="22" customFormat="1" x14ac:dyDescent="0.25"/>
    <row r="2740" s="22" customFormat="1" x14ac:dyDescent="0.25"/>
    <row r="2741" s="22" customFormat="1" x14ac:dyDescent="0.25"/>
    <row r="2742" s="22" customFormat="1" x14ac:dyDescent="0.25"/>
    <row r="2743" s="22" customFormat="1" x14ac:dyDescent="0.25"/>
    <row r="2744" s="22" customFormat="1" x14ac:dyDescent="0.25"/>
    <row r="2745" s="22" customFormat="1" x14ac:dyDescent="0.25"/>
    <row r="2746" s="22" customFormat="1" x14ac:dyDescent="0.25"/>
    <row r="2747" s="22" customFormat="1" x14ac:dyDescent="0.25"/>
    <row r="2748" s="22" customFormat="1" x14ac:dyDescent="0.25"/>
    <row r="2749" s="22" customFormat="1" x14ac:dyDescent="0.25"/>
    <row r="2750" s="22" customFormat="1" x14ac:dyDescent="0.25"/>
    <row r="2751" s="22" customFormat="1" x14ac:dyDescent="0.25"/>
    <row r="2752" s="22" customFormat="1" x14ac:dyDescent="0.25"/>
    <row r="2753" s="22" customFormat="1" x14ac:dyDescent="0.25"/>
    <row r="2754" s="22" customFormat="1" x14ac:dyDescent="0.25"/>
    <row r="2755" s="22" customFormat="1" x14ac:dyDescent="0.25"/>
    <row r="2756" s="22" customFormat="1" x14ac:dyDescent="0.25"/>
    <row r="2757" s="22" customFormat="1" x14ac:dyDescent="0.25"/>
    <row r="2758" s="22" customFormat="1" x14ac:dyDescent="0.25"/>
    <row r="2759" s="22" customFormat="1" x14ac:dyDescent="0.25"/>
    <row r="2760" s="22" customFormat="1" x14ac:dyDescent="0.25"/>
    <row r="2761" s="22" customFormat="1" x14ac:dyDescent="0.25"/>
    <row r="2762" s="22" customFormat="1" x14ac:dyDescent="0.25"/>
    <row r="2763" s="22" customFormat="1" x14ac:dyDescent="0.25"/>
    <row r="2764" s="22" customFormat="1" x14ac:dyDescent="0.25"/>
    <row r="2765" s="22" customFormat="1" x14ac:dyDescent="0.25"/>
    <row r="2766" s="22" customFormat="1" x14ac:dyDescent="0.25"/>
    <row r="2767" s="22" customFormat="1" x14ac:dyDescent="0.25"/>
    <row r="2768" s="22" customFormat="1" x14ac:dyDescent="0.25"/>
    <row r="2769" s="22" customFormat="1" x14ac:dyDescent="0.25"/>
    <row r="2770" s="22" customFormat="1" x14ac:dyDescent="0.25"/>
    <row r="2771" s="22" customFormat="1" x14ac:dyDescent="0.25"/>
    <row r="2772" s="22" customFormat="1" x14ac:dyDescent="0.25"/>
    <row r="2773" s="22" customFormat="1" x14ac:dyDescent="0.25"/>
    <row r="2774" s="22" customFormat="1" x14ac:dyDescent="0.25"/>
    <row r="2775" s="22" customFormat="1" x14ac:dyDescent="0.25"/>
    <row r="2776" s="22" customFormat="1" x14ac:dyDescent="0.25"/>
    <row r="2777" s="22" customFormat="1" x14ac:dyDescent="0.25"/>
    <row r="2778" s="22" customFormat="1" x14ac:dyDescent="0.25"/>
    <row r="2779" s="22" customFormat="1" x14ac:dyDescent="0.25"/>
    <row r="2780" s="22" customFormat="1" x14ac:dyDescent="0.25"/>
    <row r="2781" s="22" customFormat="1" x14ac:dyDescent="0.25"/>
    <row r="2782" s="22" customFormat="1" x14ac:dyDescent="0.25"/>
    <row r="2783" s="22" customFormat="1" x14ac:dyDescent="0.25"/>
    <row r="2784" s="22" customFormat="1" x14ac:dyDescent="0.25"/>
    <row r="2785" s="22" customFormat="1" x14ac:dyDescent="0.25"/>
    <row r="2786" s="22" customFormat="1" x14ac:dyDescent="0.25"/>
    <row r="2787" s="22" customFormat="1" x14ac:dyDescent="0.25"/>
    <row r="2788" s="22" customFormat="1" x14ac:dyDescent="0.25"/>
    <row r="2789" s="22" customFormat="1" x14ac:dyDescent="0.25"/>
    <row r="2790" s="22" customFormat="1" x14ac:dyDescent="0.25"/>
    <row r="2791" s="22" customFormat="1" x14ac:dyDescent="0.25"/>
    <row r="2792" s="22" customFormat="1" x14ac:dyDescent="0.25"/>
    <row r="2793" s="22" customFormat="1" x14ac:dyDescent="0.25"/>
    <row r="2794" s="22" customFormat="1" x14ac:dyDescent="0.25"/>
    <row r="2795" s="22" customFormat="1" x14ac:dyDescent="0.25"/>
    <row r="2796" s="22" customFormat="1" x14ac:dyDescent="0.25"/>
    <row r="2797" s="22" customFormat="1" x14ac:dyDescent="0.25"/>
    <row r="2798" s="22" customFormat="1" x14ac:dyDescent="0.25"/>
    <row r="2799" s="22" customFormat="1" x14ac:dyDescent="0.25"/>
    <row r="2800" s="22" customFormat="1" x14ac:dyDescent="0.25"/>
    <row r="2801" s="22" customFormat="1" x14ac:dyDescent="0.25"/>
    <row r="2802" s="22" customFormat="1" x14ac:dyDescent="0.25"/>
    <row r="2803" s="22" customFormat="1" x14ac:dyDescent="0.25"/>
    <row r="2804" s="22" customFormat="1" x14ac:dyDescent="0.25"/>
    <row r="2805" s="22" customFormat="1" x14ac:dyDescent="0.25"/>
    <row r="2806" s="22" customFormat="1" x14ac:dyDescent="0.25"/>
    <row r="2807" s="22" customFormat="1" x14ac:dyDescent="0.25"/>
    <row r="2808" s="22" customFormat="1" x14ac:dyDescent="0.25"/>
    <row r="2809" s="22" customFormat="1" x14ac:dyDescent="0.25"/>
    <row r="2810" s="22" customFormat="1" x14ac:dyDescent="0.25"/>
    <row r="2811" s="22" customFormat="1" x14ac:dyDescent="0.25"/>
    <row r="2812" s="22" customFormat="1" x14ac:dyDescent="0.25"/>
    <row r="2813" s="22" customFormat="1" x14ac:dyDescent="0.25"/>
    <row r="2814" s="22" customFormat="1" x14ac:dyDescent="0.25"/>
    <row r="2815" s="22" customFormat="1" x14ac:dyDescent="0.25"/>
    <row r="2816" s="22" customFormat="1" x14ac:dyDescent="0.25"/>
    <row r="2817" s="22" customFormat="1" x14ac:dyDescent="0.25"/>
    <row r="2818" s="22" customFormat="1" x14ac:dyDescent="0.25"/>
    <row r="2819" s="22" customFormat="1" x14ac:dyDescent="0.25"/>
    <row r="2820" s="22" customFormat="1" x14ac:dyDescent="0.25"/>
    <row r="2821" s="22" customFormat="1" x14ac:dyDescent="0.25"/>
    <row r="2822" s="22" customFormat="1" x14ac:dyDescent="0.25"/>
    <row r="2823" s="22" customFormat="1" x14ac:dyDescent="0.25"/>
    <row r="2824" s="22" customFormat="1" x14ac:dyDescent="0.25"/>
    <row r="2825" s="22" customFormat="1" x14ac:dyDescent="0.25"/>
    <row r="2826" s="22" customFormat="1" x14ac:dyDescent="0.25"/>
    <row r="2827" s="22" customFormat="1" x14ac:dyDescent="0.25"/>
    <row r="2828" s="22" customFormat="1" x14ac:dyDescent="0.25"/>
    <row r="2829" s="22" customFormat="1" x14ac:dyDescent="0.25"/>
    <row r="2830" s="22" customFormat="1" x14ac:dyDescent="0.25"/>
    <row r="2831" s="22" customFormat="1" x14ac:dyDescent="0.25"/>
    <row r="2832" s="22" customFormat="1" x14ac:dyDescent="0.25"/>
    <row r="2833" s="22" customFormat="1" x14ac:dyDescent="0.25"/>
    <row r="2834" s="22" customFormat="1" x14ac:dyDescent="0.25"/>
    <row r="2835" s="22" customFormat="1" x14ac:dyDescent="0.25"/>
    <row r="2836" s="22" customFormat="1" x14ac:dyDescent="0.25"/>
    <row r="2837" s="22" customFormat="1" x14ac:dyDescent="0.25"/>
    <row r="2838" s="22" customFormat="1" x14ac:dyDescent="0.25"/>
    <row r="2839" s="22" customFormat="1" x14ac:dyDescent="0.25"/>
    <row r="2840" s="22" customFormat="1" x14ac:dyDescent="0.25"/>
    <row r="2841" s="22" customFormat="1" x14ac:dyDescent="0.25"/>
    <row r="2842" s="22" customFormat="1" x14ac:dyDescent="0.25"/>
    <row r="2843" s="22" customFormat="1" x14ac:dyDescent="0.25"/>
    <row r="2844" s="22" customFormat="1" x14ac:dyDescent="0.25"/>
    <row r="2845" s="22" customFormat="1" x14ac:dyDescent="0.25"/>
    <row r="2846" s="22" customFormat="1" x14ac:dyDescent="0.25"/>
    <row r="2847" s="22" customFormat="1" x14ac:dyDescent="0.25"/>
    <row r="2848" s="22" customFormat="1" x14ac:dyDescent="0.25"/>
    <row r="2849" s="22" customFormat="1" x14ac:dyDescent="0.25"/>
    <row r="2850" s="22" customFormat="1" x14ac:dyDescent="0.25"/>
    <row r="2851" s="22" customFormat="1" x14ac:dyDescent="0.25"/>
    <row r="2852" s="22" customFormat="1" x14ac:dyDescent="0.25"/>
    <row r="2853" s="22" customFormat="1" x14ac:dyDescent="0.25"/>
    <row r="2854" s="22" customFormat="1" x14ac:dyDescent="0.25"/>
    <row r="2855" s="22" customFormat="1" x14ac:dyDescent="0.25"/>
    <row r="2856" s="22" customFormat="1" x14ac:dyDescent="0.25"/>
    <row r="2857" s="22" customFormat="1" x14ac:dyDescent="0.25"/>
    <row r="2858" s="22" customFormat="1" x14ac:dyDescent="0.25"/>
    <row r="2859" s="22" customFormat="1" x14ac:dyDescent="0.25"/>
    <row r="2860" s="22" customFormat="1" x14ac:dyDescent="0.25"/>
    <row r="2861" s="22" customFormat="1" x14ac:dyDescent="0.25"/>
    <row r="2862" s="22" customFormat="1" x14ac:dyDescent="0.25"/>
    <row r="2863" s="22" customFormat="1" x14ac:dyDescent="0.25"/>
    <row r="2864" s="22" customFormat="1" x14ac:dyDescent="0.25"/>
    <row r="2865" s="22" customFormat="1" x14ac:dyDescent="0.25"/>
    <row r="2866" s="22" customFormat="1" x14ac:dyDescent="0.25"/>
    <row r="2867" s="22" customFormat="1" x14ac:dyDescent="0.25"/>
    <row r="2868" s="22" customFormat="1" x14ac:dyDescent="0.25"/>
    <row r="2869" s="22" customFormat="1" x14ac:dyDescent="0.25"/>
    <row r="2870" s="22" customFormat="1" x14ac:dyDescent="0.25"/>
    <row r="2871" s="22" customFormat="1" x14ac:dyDescent="0.25"/>
    <row r="2872" s="22" customFormat="1" x14ac:dyDescent="0.25"/>
    <row r="2873" s="22" customFormat="1" x14ac:dyDescent="0.25"/>
    <row r="2874" s="22" customFormat="1" x14ac:dyDescent="0.25"/>
    <row r="2875" s="22" customFormat="1" x14ac:dyDescent="0.25"/>
    <row r="2876" s="22" customFormat="1" x14ac:dyDescent="0.25"/>
    <row r="2877" s="22" customFormat="1" x14ac:dyDescent="0.25"/>
    <row r="2878" s="22" customFormat="1" x14ac:dyDescent="0.25"/>
    <row r="2879" s="22" customFormat="1" x14ac:dyDescent="0.25"/>
    <row r="2880" s="22" customFormat="1" x14ac:dyDescent="0.25"/>
    <row r="2881" s="22" customFormat="1" x14ac:dyDescent="0.25"/>
    <row r="2882" s="22" customFormat="1" x14ac:dyDescent="0.25"/>
    <row r="2883" s="22" customFormat="1" x14ac:dyDescent="0.25"/>
    <row r="2884" s="22" customFormat="1" x14ac:dyDescent="0.25"/>
    <row r="2885" s="22" customFormat="1" x14ac:dyDescent="0.25"/>
    <row r="2886" s="22" customFormat="1" x14ac:dyDescent="0.25"/>
    <row r="2887" s="22" customFormat="1" x14ac:dyDescent="0.25"/>
    <row r="2888" s="22" customFormat="1" x14ac:dyDescent="0.25"/>
    <row r="2889" s="22" customFormat="1" x14ac:dyDescent="0.25"/>
    <row r="2890" s="22" customFormat="1" x14ac:dyDescent="0.25"/>
    <row r="2891" s="22" customFormat="1" x14ac:dyDescent="0.25"/>
    <row r="2892" s="22" customFormat="1" x14ac:dyDescent="0.25"/>
    <row r="2893" s="22" customFormat="1" x14ac:dyDescent="0.25"/>
    <row r="2894" s="22" customFormat="1" x14ac:dyDescent="0.25"/>
    <row r="2895" s="22" customFormat="1" x14ac:dyDescent="0.25"/>
    <row r="2896" s="22" customFormat="1" x14ac:dyDescent="0.25"/>
    <row r="2897" s="22" customFormat="1" x14ac:dyDescent="0.25"/>
    <row r="2898" s="22" customFormat="1" x14ac:dyDescent="0.25"/>
    <row r="2899" s="22" customFormat="1" x14ac:dyDescent="0.25"/>
    <row r="2900" s="22" customFormat="1" x14ac:dyDescent="0.25"/>
    <row r="2901" s="22" customFormat="1" x14ac:dyDescent="0.25"/>
    <row r="2902" s="22" customFormat="1" x14ac:dyDescent="0.25"/>
    <row r="2903" s="22" customFormat="1" x14ac:dyDescent="0.25"/>
    <row r="2904" s="22" customFormat="1" x14ac:dyDescent="0.25"/>
    <row r="2905" s="22" customFormat="1" x14ac:dyDescent="0.25"/>
    <row r="2906" s="22" customFormat="1" x14ac:dyDescent="0.25"/>
    <row r="2907" s="22" customFormat="1" x14ac:dyDescent="0.25"/>
    <row r="2908" s="22" customFormat="1" x14ac:dyDescent="0.25"/>
    <row r="2909" s="22" customFormat="1" x14ac:dyDescent="0.25"/>
    <row r="2910" s="22" customFormat="1" x14ac:dyDescent="0.25"/>
    <row r="2911" s="22" customFormat="1" x14ac:dyDescent="0.25"/>
    <row r="2912" s="22" customFormat="1" x14ac:dyDescent="0.25"/>
    <row r="2913" s="22" customFormat="1" x14ac:dyDescent="0.25"/>
    <row r="2914" s="22" customFormat="1" x14ac:dyDescent="0.25"/>
    <row r="2915" s="22" customFormat="1" x14ac:dyDescent="0.25"/>
    <row r="2916" s="22" customFormat="1" x14ac:dyDescent="0.25"/>
    <row r="2917" s="22" customFormat="1" x14ac:dyDescent="0.25"/>
    <row r="2918" s="22" customFormat="1" x14ac:dyDescent="0.25"/>
    <row r="2919" s="22" customFormat="1" x14ac:dyDescent="0.25"/>
    <row r="2920" s="22" customFormat="1" x14ac:dyDescent="0.25"/>
    <row r="2921" s="22" customFormat="1" x14ac:dyDescent="0.25"/>
    <row r="2922" s="22" customFormat="1" x14ac:dyDescent="0.25"/>
    <row r="2923" s="22" customFormat="1" x14ac:dyDescent="0.25"/>
    <row r="2924" s="22" customFormat="1" x14ac:dyDescent="0.25"/>
    <row r="2925" s="22" customFormat="1" x14ac:dyDescent="0.25"/>
    <row r="2926" s="22" customFormat="1" x14ac:dyDescent="0.25"/>
    <row r="2927" s="22" customFormat="1" x14ac:dyDescent="0.25"/>
    <row r="2928" s="22" customFormat="1" x14ac:dyDescent="0.25"/>
    <row r="2929" s="22" customFormat="1" x14ac:dyDescent="0.25"/>
    <row r="2930" s="22" customFormat="1" x14ac:dyDescent="0.25"/>
    <row r="2931" s="22" customFormat="1" x14ac:dyDescent="0.25"/>
    <row r="2932" s="22" customFormat="1" x14ac:dyDescent="0.25"/>
    <row r="2933" s="22" customFormat="1" x14ac:dyDescent="0.25"/>
    <row r="2934" s="22" customFormat="1" x14ac:dyDescent="0.25"/>
    <row r="2935" s="22" customFormat="1" x14ac:dyDescent="0.25"/>
    <row r="2936" s="22" customFormat="1" x14ac:dyDescent="0.25"/>
    <row r="2937" s="22" customFormat="1" x14ac:dyDescent="0.25"/>
    <row r="2938" s="22" customFormat="1" x14ac:dyDescent="0.25"/>
    <row r="2939" s="22" customFormat="1" x14ac:dyDescent="0.25"/>
    <row r="2940" s="22" customFormat="1" x14ac:dyDescent="0.25"/>
    <row r="2941" s="22" customFormat="1" x14ac:dyDescent="0.25"/>
    <row r="2942" s="22" customFormat="1" x14ac:dyDescent="0.25"/>
    <row r="2943" s="22" customFormat="1" x14ac:dyDescent="0.25"/>
    <row r="2944" s="22" customFormat="1" x14ac:dyDescent="0.25"/>
    <row r="2945" s="22" customFormat="1" x14ac:dyDescent="0.25"/>
    <row r="2946" s="22" customFormat="1" x14ac:dyDescent="0.25"/>
    <row r="2947" s="22" customFormat="1" x14ac:dyDescent="0.25"/>
    <row r="2948" s="22" customFormat="1" x14ac:dyDescent="0.25"/>
    <row r="2949" s="22" customFormat="1" x14ac:dyDescent="0.25"/>
    <row r="2950" s="22" customFormat="1" x14ac:dyDescent="0.25"/>
    <row r="2951" s="22" customFormat="1" x14ac:dyDescent="0.25"/>
    <row r="2952" s="22" customFormat="1" x14ac:dyDescent="0.25"/>
    <row r="2953" s="22" customFormat="1" x14ac:dyDescent="0.25"/>
    <row r="2954" s="22" customFormat="1" x14ac:dyDescent="0.25"/>
    <row r="2955" s="22" customFormat="1" x14ac:dyDescent="0.25"/>
    <row r="2956" s="22" customFormat="1" x14ac:dyDescent="0.25"/>
    <row r="2957" s="22" customFormat="1" x14ac:dyDescent="0.25"/>
    <row r="2958" s="22" customFormat="1" x14ac:dyDescent="0.25"/>
    <row r="2959" s="22" customFormat="1" x14ac:dyDescent="0.25"/>
    <row r="2960" s="22" customFormat="1" x14ac:dyDescent="0.25"/>
    <row r="2961" s="22" customFormat="1" x14ac:dyDescent="0.25"/>
    <row r="2962" s="22" customFormat="1" x14ac:dyDescent="0.25"/>
    <row r="2963" s="22" customFormat="1" x14ac:dyDescent="0.25"/>
    <row r="2964" s="22" customFormat="1" x14ac:dyDescent="0.25"/>
    <row r="2965" s="22" customFormat="1" x14ac:dyDescent="0.25"/>
    <row r="2966" s="22" customFormat="1" x14ac:dyDescent="0.25"/>
    <row r="2967" s="22" customFormat="1" x14ac:dyDescent="0.25"/>
    <row r="2968" s="22" customFormat="1" x14ac:dyDescent="0.25"/>
    <row r="2969" s="22" customFormat="1" x14ac:dyDescent="0.25"/>
    <row r="2970" s="22" customFormat="1" x14ac:dyDescent="0.25"/>
    <row r="2971" s="22" customFormat="1" x14ac:dyDescent="0.25"/>
    <row r="2972" s="22" customFormat="1" x14ac:dyDescent="0.25"/>
    <row r="2973" s="22" customFormat="1" x14ac:dyDescent="0.25"/>
    <row r="2974" s="22" customFormat="1" x14ac:dyDescent="0.25"/>
    <row r="2975" s="22" customFormat="1" x14ac:dyDescent="0.25"/>
    <row r="2976" s="22" customFormat="1" x14ac:dyDescent="0.25"/>
    <row r="2977" s="22" customFormat="1" x14ac:dyDescent="0.25"/>
    <row r="2978" s="22" customFormat="1" x14ac:dyDescent="0.25"/>
    <row r="2979" s="22" customFormat="1" x14ac:dyDescent="0.25"/>
    <row r="2980" s="22" customFormat="1" x14ac:dyDescent="0.25"/>
    <row r="2981" s="22" customFormat="1" x14ac:dyDescent="0.25"/>
    <row r="2982" s="22" customFormat="1" x14ac:dyDescent="0.25"/>
    <row r="2983" s="22" customFormat="1" x14ac:dyDescent="0.25"/>
    <row r="2984" s="22" customFormat="1" x14ac:dyDescent="0.25"/>
    <row r="2985" s="22" customFormat="1" x14ac:dyDescent="0.25"/>
    <row r="2986" s="22" customFormat="1" x14ac:dyDescent="0.25"/>
    <row r="2987" s="22" customFormat="1" x14ac:dyDescent="0.25"/>
    <row r="2988" s="22" customFormat="1" x14ac:dyDescent="0.25"/>
    <row r="2989" s="22" customFormat="1" x14ac:dyDescent="0.25"/>
    <row r="2990" s="22" customFormat="1" x14ac:dyDescent="0.25"/>
    <row r="2991" s="22" customFormat="1" x14ac:dyDescent="0.25"/>
    <row r="2992" s="22" customFormat="1" x14ac:dyDescent="0.25"/>
    <row r="2993" s="22" customFormat="1" x14ac:dyDescent="0.25"/>
    <row r="2994" s="22" customFormat="1" x14ac:dyDescent="0.25"/>
    <row r="2995" s="22" customFormat="1" x14ac:dyDescent="0.25"/>
    <row r="2996" s="22" customFormat="1" x14ac:dyDescent="0.25"/>
    <row r="2997" s="22" customFormat="1" x14ac:dyDescent="0.25"/>
    <row r="2998" s="22" customFormat="1" x14ac:dyDescent="0.25"/>
    <row r="2999" s="22" customFormat="1" x14ac:dyDescent="0.25"/>
    <row r="3000" s="22" customFormat="1" x14ac:dyDescent="0.25"/>
    <row r="3001" s="22" customFormat="1" x14ac:dyDescent="0.25"/>
    <row r="3002" s="22" customFormat="1" x14ac:dyDescent="0.25"/>
    <row r="3003" s="22" customFormat="1" x14ac:dyDescent="0.25"/>
    <row r="3004" s="22" customFormat="1" x14ac:dyDescent="0.25"/>
    <row r="3005" s="22" customFormat="1" x14ac:dyDescent="0.25"/>
    <row r="3006" s="22" customFormat="1" x14ac:dyDescent="0.25"/>
    <row r="3007" s="22" customFormat="1" x14ac:dyDescent="0.25"/>
    <row r="3008" s="22" customFormat="1" x14ac:dyDescent="0.25"/>
    <row r="3009" s="22" customFormat="1" x14ac:dyDescent="0.25"/>
    <row r="3010" s="22" customFormat="1" x14ac:dyDescent="0.25"/>
    <row r="3011" s="22" customFormat="1" x14ac:dyDescent="0.25"/>
    <row r="3012" s="22" customFormat="1" x14ac:dyDescent="0.25"/>
    <row r="3013" s="22" customFormat="1" x14ac:dyDescent="0.25"/>
    <row r="3014" s="22" customFormat="1" x14ac:dyDescent="0.25"/>
    <row r="3015" s="22" customFormat="1" x14ac:dyDescent="0.25"/>
    <row r="3016" s="22" customFormat="1" x14ac:dyDescent="0.25"/>
    <row r="3017" s="22" customFormat="1" x14ac:dyDescent="0.25"/>
    <row r="3018" s="22" customFormat="1" x14ac:dyDescent="0.25"/>
    <row r="3019" s="22" customFormat="1" x14ac:dyDescent="0.25"/>
    <row r="3020" s="22" customFormat="1" x14ac:dyDescent="0.25"/>
    <row r="3021" s="22" customFormat="1" x14ac:dyDescent="0.25"/>
    <row r="3022" s="22" customFormat="1" x14ac:dyDescent="0.25"/>
    <row r="3023" s="22" customFormat="1" x14ac:dyDescent="0.25"/>
    <row r="3024" s="22" customFormat="1" x14ac:dyDescent="0.25"/>
    <row r="3025" s="22" customFormat="1" x14ac:dyDescent="0.25"/>
    <row r="3026" s="22" customFormat="1" x14ac:dyDescent="0.25"/>
    <row r="3027" s="22" customFormat="1" x14ac:dyDescent="0.25"/>
    <row r="3028" s="22" customFormat="1" x14ac:dyDescent="0.25"/>
    <row r="3029" s="22" customFormat="1" x14ac:dyDescent="0.25"/>
    <row r="3030" s="22" customFormat="1" x14ac:dyDescent="0.25"/>
    <row r="3031" s="22" customFormat="1" x14ac:dyDescent="0.25"/>
    <row r="3032" s="22" customFormat="1" x14ac:dyDescent="0.25"/>
    <row r="3033" s="22" customFormat="1" x14ac:dyDescent="0.25"/>
    <row r="3034" s="22" customFormat="1" x14ac:dyDescent="0.25"/>
    <row r="3035" s="22" customFormat="1" x14ac:dyDescent="0.25"/>
    <row r="3036" s="22" customFormat="1" x14ac:dyDescent="0.25"/>
    <row r="3037" s="22" customFormat="1" x14ac:dyDescent="0.25"/>
    <row r="3038" s="22" customFormat="1" x14ac:dyDescent="0.25"/>
    <row r="3039" s="22" customFormat="1" x14ac:dyDescent="0.25"/>
    <row r="3040" s="22" customFormat="1" x14ac:dyDescent="0.25"/>
    <row r="3041" s="22" customFormat="1" x14ac:dyDescent="0.25"/>
    <row r="3042" s="22" customFormat="1" x14ac:dyDescent="0.25"/>
    <row r="3043" s="22" customFormat="1" x14ac:dyDescent="0.25"/>
    <row r="3044" s="22" customFormat="1" x14ac:dyDescent="0.25"/>
    <row r="3045" s="22" customFormat="1" x14ac:dyDescent="0.25"/>
    <row r="3046" s="22" customFormat="1" x14ac:dyDescent="0.25"/>
    <row r="3047" s="22" customFormat="1" x14ac:dyDescent="0.25"/>
    <row r="3048" s="22" customFormat="1" x14ac:dyDescent="0.25"/>
    <row r="3049" s="22" customFormat="1" x14ac:dyDescent="0.25"/>
    <row r="3050" s="22" customFormat="1" x14ac:dyDescent="0.25"/>
    <row r="3051" s="22" customFormat="1" x14ac:dyDescent="0.25"/>
    <row r="3052" s="22" customFormat="1" x14ac:dyDescent="0.25"/>
    <row r="3053" s="22" customFormat="1" x14ac:dyDescent="0.25"/>
    <row r="3054" s="22" customFormat="1" x14ac:dyDescent="0.25"/>
    <row r="3055" s="22" customFormat="1" x14ac:dyDescent="0.25"/>
    <row r="3056" s="22" customFormat="1" x14ac:dyDescent="0.25"/>
    <row r="3057" s="22" customFormat="1" x14ac:dyDescent="0.25"/>
    <row r="3058" s="22" customFormat="1" x14ac:dyDescent="0.25"/>
    <row r="3059" s="22" customFormat="1" x14ac:dyDescent="0.25"/>
    <row r="3060" s="22" customFormat="1" x14ac:dyDescent="0.25"/>
    <row r="3061" s="22" customFormat="1" x14ac:dyDescent="0.25"/>
    <row r="3062" s="22" customFormat="1" x14ac:dyDescent="0.25"/>
    <row r="3063" s="22" customFormat="1" x14ac:dyDescent="0.25"/>
    <row r="3064" s="22" customFormat="1" x14ac:dyDescent="0.25"/>
    <row r="3065" s="22" customFormat="1" x14ac:dyDescent="0.25"/>
    <row r="3066" s="22" customFormat="1" x14ac:dyDescent="0.25"/>
    <row r="3067" s="22" customFormat="1" x14ac:dyDescent="0.25"/>
    <row r="3068" s="22" customFormat="1" x14ac:dyDescent="0.25"/>
    <row r="3069" s="22" customFormat="1" x14ac:dyDescent="0.25"/>
    <row r="3070" s="22" customFormat="1" x14ac:dyDescent="0.25"/>
    <row r="3071" s="22" customFormat="1" x14ac:dyDescent="0.25"/>
    <row r="3072" s="22" customFormat="1" x14ac:dyDescent="0.25"/>
    <row r="3073" s="22" customFormat="1" x14ac:dyDescent="0.25"/>
    <row r="3074" s="22" customFormat="1" x14ac:dyDescent="0.25"/>
    <row r="3075" s="22" customFormat="1" x14ac:dyDescent="0.25"/>
    <row r="3076" s="22" customFormat="1" x14ac:dyDescent="0.25"/>
    <row r="3077" s="22" customFormat="1" x14ac:dyDescent="0.25"/>
    <row r="3078" s="22" customFormat="1" x14ac:dyDescent="0.25"/>
    <row r="3079" s="22" customFormat="1" x14ac:dyDescent="0.25"/>
    <row r="3080" s="22" customFormat="1" x14ac:dyDescent="0.25"/>
    <row r="3081" s="22" customFormat="1" x14ac:dyDescent="0.25"/>
    <row r="3082" s="22" customFormat="1" x14ac:dyDescent="0.25"/>
    <row r="3083" s="22" customFormat="1" x14ac:dyDescent="0.25"/>
    <row r="3084" s="22" customFormat="1" x14ac:dyDescent="0.25"/>
    <row r="3085" s="22" customFormat="1" x14ac:dyDescent="0.25"/>
    <row r="3086" s="22" customFormat="1" x14ac:dyDescent="0.25"/>
    <row r="3087" s="22" customFormat="1" x14ac:dyDescent="0.25"/>
    <row r="3088" s="22" customFormat="1" x14ac:dyDescent="0.25"/>
    <row r="3089" s="22" customFormat="1" x14ac:dyDescent="0.25"/>
    <row r="3090" s="22" customFormat="1" x14ac:dyDescent="0.25"/>
    <row r="3091" s="22" customFormat="1" x14ac:dyDescent="0.25"/>
    <row r="3092" s="22" customFormat="1" x14ac:dyDescent="0.25"/>
    <row r="3093" s="22" customFormat="1" x14ac:dyDescent="0.25"/>
    <row r="3094" s="22" customFormat="1" x14ac:dyDescent="0.25"/>
    <row r="3095" s="22" customFormat="1" x14ac:dyDescent="0.25"/>
    <row r="3096" s="22" customFormat="1" x14ac:dyDescent="0.25"/>
    <row r="3097" s="22" customFormat="1" x14ac:dyDescent="0.25"/>
    <row r="3098" s="22" customFormat="1" x14ac:dyDescent="0.25"/>
    <row r="3099" s="22" customFormat="1" x14ac:dyDescent="0.25"/>
    <row r="3100" s="22" customFormat="1" x14ac:dyDescent="0.25"/>
    <row r="3101" s="22" customFormat="1" x14ac:dyDescent="0.25"/>
    <row r="3102" s="22" customFormat="1" x14ac:dyDescent="0.25"/>
    <row r="3103" s="22" customFormat="1" x14ac:dyDescent="0.25"/>
    <row r="3104" s="22" customFormat="1" x14ac:dyDescent="0.25"/>
    <row r="3105" s="22" customFormat="1" x14ac:dyDescent="0.25"/>
    <row r="3106" s="22" customFormat="1" x14ac:dyDescent="0.25"/>
    <row r="3107" s="22" customFormat="1" x14ac:dyDescent="0.25"/>
    <row r="3108" s="22" customFormat="1" x14ac:dyDescent="0.25"/>
    <row r="3109" s="22" customFormat="1" x14ac:dyDescent="0.25"/>
    <row r="3110" s="22" customFormat="1" x14ac:dyDescent="0.25"/>
    <row r="3111" s="22" customFormat="1" x14ac:dyDescent="0.25"/>
    <row r="3112" s="22" customFormat="1" x14ac:dyDescent="0.25"/>
    <row r="3113" s="22" customFormat="1" x14ac:dyDescent="0.25"/>
    <row r="3114" s="22" customFormat="1" x14ac:dyDescent="0.25"/>
    <row r="3115" s="22" customFormat="1" x14ac:dyDescent="0.25"/>
    <row r="3116" s="22" customFormat="1" x14ac:dyDescent="0.25"/>
    <row r="3117" s="22" customFormat="1" x14ac:dyDescent="0.25"/>
    <row r="3118" s="22" customFormat="1" x14ac:dyDescent="0.25"/>
    <row r="3119" s="22" customFormat="1" x14ac:dyDescent="0.25"/>
    <row r="3120" s="22" customFormat="1" x14ac:dyDescent="0.25"/>
    <row r="3121" s="22" customFormat="1" x14ac:dyDescent="0.25"/>
    <row r="3122" s="22" customFormat="1" x14ac:dyDescent="0.25"/>
    <row r="3123" s="22" customFormat="1" x14ac:dyDescent="0.25"/>
    <row r="3124" s="22" customFormat="1" x14ac:dyDescent="0.25"/>
    <row r="3125" s="22" customFormat="1" x14ac:dyDescent="0.25"/>
    <row r="3126" s="22" customFormat="1" x14ac:dyDescent="0.25"/>
    <row r="3127" s="22" customFormat="1" x14ac:dyDescent="0.25"/>
    <row r="3128" s="22" customFormat="1" x14ac:dyDescent="0.25"/>
    <row r="3129" s="22" customFormat="1" x14ac:dyDescent="0.25"/>
    <row r="3130" s="22" customFormat="1" x14ac:dyDescent="0.25"/>
    <row r="3131" s="22" customFormat="1" x14ac:dyDescent="0.25"/>
    <row r="3132" s="22" customFormat="1" x14ac:dyDescent="0.25"/>
    <row r="3133" s="22" customFormat="1" x14ac:dyDescent="0.25"/>
    <row r="3134" s="22" customFormat="1" x14ac:dyDescent="0.25"/>
    <row r="3135" s="22" customFormat="1" x14ac:dyDescent="0.25"/>
    <row r="3136" s="22" customFormat="1" x14ac:dyDescent="0.25"/>
    <row r="3137" s="22" customFormat="1" x14ac:dyDescent="0.25"/>
    <row r="3138" s="22" customFormat="1" x14ac:dyDescent="0.25"/>
    <row r="3139" s="22" customFormat="1" x14ac:dyDescent="0.25"/>
    <row r="3140" s="22" customFormat="1" x14ac:dyDescent="0.25"/>
    <row r="3141" s="22" customFormat="1" x14ac:dyDescent="0.25"/>
    <row r="3142" s="22" customFormat="1" x14ac:dyDescent="0.25"/>
    <row r="3143" s="22" customFormat="1" x14ac:dyDescent="0.25"/>
    <row r="3144" s="22" customFormat="1" x14ac:dyDescent="0.25"/>
    <row r="3145" s="22" customFormat="1" x14ac:dyDescent="0.25"/>
    <row r="3146" s="22" customFormat="1" x14ac:dyDescent="0.25"/>
    <row r="3147" s="22" customFormat="1" x14ac:dyDescent="0.25"/>
    <row r="3148" s="22" customFormat="1" x14ac:dyDescent="0.25"/>
    <row r="3149" s="22" customFormat="1" x14ac:dyDescent="0.25"/>
    <row r="3150" s="22" customFormat="1" x14ac:dyDescent="0.25"/>
    <row r="3151" s="22" customFormat="1" x14ac:dyDescent="0.25"/>
    <row r="3152" s="22" customFormat="1" x14ac:dyDescent="0.25"/>
    <row r="3153" s="22" customFormat="1" x14ac:dyDescent="0.25"/>
    <row r="3154" s="22" customFormat="1" x14ac:dyDescent="0.25"/>
    <row r="3155" s="22" customFormat="1" x14ac:dyDescent="0.25"/>
    <row r="3156" s="22" customFormat="1" x14ac:dyDescent="0.25"/>
    <row r="3157" s="22" customFormat="1" x14ac:dyDescent="0.25"/>
    <row r="3158" s="22" customFormat="1" x14ac:dyDescent="0.25"/>
    <row r="3159" s="22" customFormat="1" x14ac:dyDescent="0.25"/>
    <row r="3160" s="22" customFormat="1" x14ac:dyDescent="0.25"/>
    <row r="3161" s="22" customFormat="1" x14ac:dyDescent="0.25"/>
    <row r="3162" s="22" customFormat="1" x14ac:dyDescent="0.25"/>
    <row r="3163" s="22" customFormat="1" x14ac:dyDescent="0.25"/>
    <row r="3164" s="22" customFormat="1" x14ac:dyDescent="0.25"/>
    <row r="3165" s="22" customFormat="1" x14ac:dyDescent="0.25"/>
    <row r="3166" s="22" customFormat="1" x14ac:dyDescent="0.25"/>
    <row r="3167" s="22" customFormat="1" x14ac:dyDescent="0.25"/>
    <row r="3168" s="22" customFormat="1" x14ac:dyDescent="0.25"/>
    <row r="3169" s="22" customFormat="1" x14ac:dyDescent="0.25"/>
    <row r="3170" s="22" customFormat="1" x14ac:dyDescent="0.25"/>
    <row r="3171" s="22" customFormat="1" x14ac:dyDescent="0.25"/>
    <row r="3172" s="22" customFormat="1" x14ac:dyDescent="0.25"/>
    <row r="3173" s="22" customFormat="1" x14ac:dyDescent="0.25"/>
    <row r="3174" s="22" customFormat="1" x14ac:dyDescent="0.25"/>
    <row r="3175" s="22" customFormat="1" x14ac:dyDescent="0.25"/>
    <row r="3176" s="22" customFormat="1" x14ac:dyDescent="0.25"/>
    <row r="3177" s="22" customFormat="1" x14ac:dyDescent="0.25"/>
    <row r="3178" s="22" customFormat="1" x14ac:dyDescent="0.25"/>
    <row r="3179" s="22" customFormat="1" x14ac:dyDescent="0.25"/>
    <row r="3180" s="22" customFormat="1" x14ac:dyDescent="0.25"/>
    <row r="3181" s="22" customFormat="1" x14ac:dyDescent="0.25"/>
    <row r="3182" s="22" customFormat="1" x14ac:dyDescent="0.25"/>
    <row r="3183" s="22" customFormat="1" x14ac:dyDescent="0.25"/>
    <row r="3184" s="22" customFormat="1" x14ac:dyDescent="0.25"/>
    <row r="3185" s="22" customFormat="1" x14ac:dyDescent="0.25"/>
    <row r="3186" s="22" customFormat="1" x14ac:dyDescent="0.25"/>
    <row r="3187" s="22" customFormat="1" x14ac:dyDescent="0.25"/>
    <row r="3188" s="22" customFormat="1" x14ac:dyDescent="0.25"/>
    <row r="3189" s="22" customFormat="1" x14ac:dyDescent="0.25"/>
    <row r="3190" s="22" customFormat="1" x14ac:dyDescent="0.25"/>
    <row r="3191" s="22" customFormat="1" x14ac:dyDescent="0.25"/>
    <row r="3192" s="22" customFormat="1" x14ac:dyDescent="0.25"/>
    <row r="3193" s="22" customFormat="1" x14ac:dyDescent="0.25"/>
    <row r="3194" s="22" customFormat="1" x14ac:dyDescent="0.25"/>
    <row r="3195" s="22" customFormat="1" x14ac:dyDescent="0.25"/>
    <row r="3196" s="22" customFormat="1" x14ac:dyDescent="0.25"/>
    <row r="3197" s="22" customFormat="1" x14ac:dyDescent="0.25"/>
    <row r="3198" s="22" customFormat="1" x14ac:dyDescent="0.25"/>
    <row r="3199" s="22" customFormat="1" x14ac:dyDescent="0.25"/>
    <row r="3200" s="22" customFormat="1" x14ac:dyDescent="0.25"/>
    <row r="3201" s="22" customFormat="1" x14ac:dyDescent="0.25"/>
    <row r="3202" s="22" customFormat="1" x14ac:dyDescent="0.25"/>
    <row r="3203" s="22" customFormat="1" x14ac:dyDescent="0.25"/>
    <row r="3204" s="22" customFormat="1" x14ac:dyDescent="0.25"/>
    <row r="3205" s="22" customFormat="1" x14ac:dyDescent="0.25"/>
    <row r="3206" s="22" customFormat="1" x14ac:dyDescent="0.25"/>
    <row r="3207" s="22" customFormat="1" x14ac:dyDescent="0.25"/>
    <row r="3208" s="22" customFormat="1" x14ac:dyDescent="0.25"/>
    <row r="3209" s="22" customFormat="1" x14ac:dyDescent="0.25"/>
    <row r="3210" s="22" customFormat="1" x14ac:dyDescent="0.25"/>
    <row r="3211" s="22" customFormat="1" x14ac:dyDescent="0.25"/>
    <row r="3212" s="22" customFormat="1" x14ac:dyDescent="0.25"/>
    <row r="3213" s="22" customFormat="1" x14ac:dyDescent="0.25"/>
    <row r="3214" s="22" customFormat="1" x14ac:dyDescent="0.25"/>
    <row r="3215" s="22" customFormat="1" x14ac:dyDescent="0.25"/>
    <row r="3216" s="22" customFormat="1" x14ac:dyDescent="0.25"/>
    <row r="3217" s="22" customFormat="1" x14ac:dyDescent="0.25"/>
    <row r="3218" s="22" customFormat="1" x14ac:dyDescent="0.25"/>
    <row r="3219" s="22" customFormat="1" x14ac:dyDescent="0.25"/>
    <row r="3220" s="22" customFormat="1" x14ac:dyDescent="0.25"/>
    <row r="3221" s="22" customFormat="1" x14ac:dyDescent="0.25"/>
    <row r="3222" s="22" customFormat="1" x14ac:dyDescent="0.25"/>
    <row r="3223" s="22" customFormat="1" x14ac:dyDescent="0.25"/>
    <row r="3224" s="22" customFormat="1" x14ac:dyDescent="0.25"/>
    <row r="3225" s="22" customFormat="1" x14ac:dyDescent="0.25"/>
    <row r="3226" s="22" customFormat="1" x14ac:dyDescent="0.25"/>
    <row r="3227" s="22" customFormat="1" x14ac:dyDescent="0.25"/>
    <row r="3228" s="22" customFormat="1" x14ac:dyDescent="0.25"/>
    <row r="3229" s="22" customFormat="1" x14ac:dyDescent="0.25"/>
    <row r="3230" s="22" customFormat="1" x14ac:dyDescent="0.25"/>
    <row r="3231" s="22" customFormat="1" x14ac:dyDescent="0.25"/>
    <row r="3232" s="22" customFormat="1" x14ac:dyDescent="0.25"/>
    <row r="3233" s="22" customFormat="1" x14ac:dyDescent="0.25"/>
    <row r="3234" s="22" customFormat="1" x14ac:dyDescent="0.25"/>
    <row r="3235" s="22" customFormat="1" x14ac:dyDescent="0.25"/>
    <row r="3236" s="22" customFormat="1" x14ac:dyDescent="0.25"/>
    <row r="3237" s="22" customFormat="1" x14ac:dyDescent="0.25"/>
    <row r="3238" s="22" customFormat="1" x14ac:dyDescent="0.25"/>
    <row r="3239" s="22" customFormat="1" x14ac:dyDescent="0.25"/>
    <row r="3240" s="22" customFormat="1" x14ac:dyDescent="0.25"/>
    <row r="3241" s="22" customFormat="1" x14ac:dyDescent="0.25"/>
    <row r="3242" s="22" customFormat="1" x14ac:dyDescent="0.25"/>
    <row r="3243" s="22" customFormat="1" x14ac:dyDescent="0.25"/>
    <row r="3244" s="22" customFormat="1" x14ac:dyDescent="0.25"/>
    <row r="3245" s="22" customFormat="1" x14ac:dyDescent="0.25"/>
    <row r="3246" s="22" customFormat="1" x14ac:dyDescent="0.25"/>
    <row r="3247" s="22" customFormat="1" x14ac:dyDescent="0.25"/>
    <row r="3248" s="22" customFormat="1" x14ac:dyDescent="0.25"/>
    <row r="3249" s="22" customFormat="1" x14ac:dyDescent="0.25"/>
    <row r="3250" s="22" customFormat="1" x14ac:dyDescent="0.25"/>
    <row r="3251" s="22" customFormat="1" x14ac:dyDescent="0.25"/>
    <row r="3252" s="22" customFormat="1" x14ac:dyDescent="0.25"/>
    <row r="3253" s="22" customFormat="1" x14ac:dyDescent="0.25"/>
    <row r="3254" s="22" customFormat="1" x14ac:dyDescent="0.25"/>
    <row r="3255" s="22" customFormat="1" x14ac:dyDescent="0.25"/>
    <row r="3256" s="22" customFormat="1" x14ac:dyDescent="0.25"/>
    <row r="3257" s="22" customFormat="1" x14ac:dyDescent="0.25"/>
    <row r="3258" s="22" customFormat="1" x14ac:dyDescent="0.25"/>
    <row r="3259" s="22" customFormat="1" x14ac:dyDescent="0.25"/>
    <row r="3260" s="22" customFormat="1" x14ac:dyDescent="0.25"/>
    <row r="3261" s="22" customFormat="1" x14ac:dyDescent="0.25"/>
    <row r="3262" s="22" customFormat="1" x14ac:dyDescent="0.25"/>
    <row r="3263" s="22" customFormat="1" x14ac:dyDescent="0.25"/>
    <row r="3264" s="22" customFormat="1" x14ac:dyDescent="0.25"/>
    <row r="3265" s="22" customFormat="1" x14ac:dyDescent="0.25"/>
    <row r="3266" s="22" customFormat="1" x14ac:dyDescent="0.25"/>
    <row r="3267" s="22" customFormat="1" x14ac:dyDescent="0.25"/>
    <row r="3268" s="22" customFormat="1" x14ac:dyDescent="0.25"/>
    <row r="3269" s="22" customFormat="1" x14ac:dyDescent="0.25"/>
    <row r="3270" s="22" customFormat="1" x14ac:dyDescent="0.25"/>
    <row r="3271" s="22" customFormat="1" x14ac:dyDescent="0.25"/>
    <row r="3272" s="22" customFormat="1" x14ac:dyDescent="0.25"/>
    <row r="3273" s="22" customFormat="1" x14ac:dyDescent="0.25"/>
    <row r="3274" s="22" customFormat="1" x14ac:dyDescent="0.25"/>
    <row r="3275" s="22" customFormat="1" x14ac:dyDescent="0.25"/>
    <row r="3276" s="22" customFormat="1" x14ac:dyDescent="0.25"/>
    <row r="3277" s="22" customFormat="1" x14ac:dyDescent="0.25"/>
    <row r="3278" s="22" customFormat="1" x14ac:dyDescent="0.25"/>
    <row r="3279" s="22" customFormat="1" x14ac:dyDescent="0.25"/>
    <row r="3280" s="22" customFormat="1" x14ac:dyDescent="0.25"/>
    <row r="3281" s="22" customFormat="1" x14ac:dyDescent="0.25"/>
    <row r="3282" s="22" customFormat="1" x14ac:dyDescent="0.25"/>
    <row r="3283" s="22" customFormat="1" x14ac:dyDescent="0.25"/>
    <row r="3284" s="22" customFormat="1" x14ac:dyDescent="0.25"/>
    <row r="3285" s="22" customFormat="1" x14ac:dyDescent="0.25"/>
    <row r="3286" s="22" customFormat="1" x14ac:dyDescent="0.25"/>
    <row r="3287" s="22" customFormat="1" x14ac:dyDescent="0.25"/>
    <row r="3288" s="22" customFormat="1" x14ac:dyDescent="0.25"/>
    <row r="3289" s="22" customFormat="1" x14ac:dyDescent="0.25"/>
    <row r="3290" s="22" customFormat="1" x14ac:dyDescent="0.25"/>
    <row r="3291" s="22" customFormat="1" x14ac:dyDescent="0.25"/>
    <row r="3292" s="22" customFormat="1" x14ac:dyDescent="0.25"/>
    <row r="3293" s="22" customFormat="1" x14ac:dyDescent="0.25"/>
    <row r="3294" s="22" customFormat="1" x14ac:dyDescent="0.25"/>
    <row r="3295" s="22" customFormat="1" x14ac:dyDescent="0.25"/>
    <row r="3296" s="22" customFormat="1" x14ac:dyDescent="0.25"/>
    <row r="3297" s="22" customFormat="1" x14ac:dyDescent="0.25"/>
    <row r="3298" s="22" customFormat="1" x14ac:dyDescent="0.25"/>
    <row r="3299" s="22" customFormat="1" x14ac:dyDescent="0.25"/>
    <row r="3300" s="22" customFormat="1" x14ac:dyDescent="0.25"/>
    <row r="3301" s="22" customFormat="1" x14ac:dyDescent="0.25"/>
    <row r="3302" s="22" customFormat="1" x14ac:dyDescent="0.25"/>
    <row r="3303" s="22" customFormat="1" x14ac:dyDescent="0.25"/>
    <row r="3304" s="22" customFormat="1" x14ac:dyDescent="0.25"/>
    <row r="3305" s="22" customFormat="1" x14ac:dyDescent="0.25"/>
    <row r="3306" s="22" customFormat="1" x14ac:dyDescent="0.25"/>
    <row r="3307" s="22" customFormat="1" x14ac:dyDescent="0.25"/>
    <row r="3308" s="22" customFormat="1" x14ac:dyDescent="0.25"/>
    <row r="3309" s="22" customFormat="1" x14ac:dyDescent="0.25"/>
    <row r="3310" s="22" customFormat="1" x14ac:dyDescent="0.25"/>
    <row r="3311" s="22" customFormat="1" x14ac:dyDescent="0.25"/>
    <row r="3312" s="22" customFormat="1" x14ac:dyDescent="0.25"/>
    <row r="3313" s="22" customFormat="1" x14ac:dyDescent="0.25"/>
    <row r="3314" s="22" customFormat="1" x14ac:dyDescent="0.25"/>
    <row r="3315" s="22" customFormat="1" x14ac:dyDescent="0.25"/>
    <row r="3316" s="22" customFormat="1" x14ac:dyDescent="0.25"/>
    <row r="3317" s="22" customFormat="1" x14ac:dyDescent="0.25"/>
    <row r="3318" s="22" customFormat="1" x14ac:dyDescent="0.25"/>
    <row r="3319" s="22" customFormat="1" x14ac:dyDescent="0.25"/>
    <row r="3320" s="22" customFormat="1" x14ac:dyDescent="0.25"/>
    <row r="3321" s="22" customFormat="1" x14ac:dyDescent="0.25"/>
    <row r="3322" s="22" customFormat="1" x14ac:dyDescent="0.25"/>
    <row r="3323" s="22" customFormat="1" x14ac:dyDescent="0.25"/>
    <row r="3324" s="22" customFormat="1" x14ac:dyDescent="0.25"/>
    <row r="3325" s="22" customFormat="1" x14ac:dyDescent="0.25"/>
    <row r="3326" s="22" customFormat="1" x14ac:dyDescent="0.25"/>
    <row r="3327" s="22" customFormat="1" x14ac:dyDescent="0.25"/>
    <row r="3328" s="22" customFormat="1" x14ac:dyDescent="0.25"/>
    <row r="3329" s="22" customFormat="1" x14ac:dyDescent="0.25"/>
    <row r="3330" s="22" customFormat="1" x14ac:dyDescent="0.25"/>
    <row r="3331" s="22" customFormat="1" x14ac:dyDescent="0.25"/>
    <row r="3332" s="22" customFormat="1" x14ac:dyDescent="0.25"/>
    <row r="3333" s="22" customFormat="1" x14ac:dyDescent="0.25"/>
    <row r="3334" s="22" customFormat="1" x14ac:dyDescent="0.25"/>
    <row r="3335" s="22" customFormat="1" x14ac:dyDescent="0.25"/>
    <row r="3336" s="22" customFormat="1" x14ac:dyDescent="0.25"/>
    <row r="3337" s="22" customFormat="1" x14ac:dyDescent="0.25"/>
    <row r="3338" s="22" customFormat="1" x14ac:dyDescent="0.25"/>
    <row r="3339" s="22" customFormat="1" x14ac:dyDescent="0.25"/>
    <row r="3340" s="22" customFormat="1" x14ac:dyDescent="0.25"/>
    <row r="3341" s="22" customFormat="1" x14ac:dyDescent="0.25"/>
    <row r="3342" s="22" customFormat="1" x14ac:dyDescent="0.25"/>
    <row r="3343" s="22" customFormat="1" x14ac:dyDescent="0.25"/>
    <row r="3344" s="22" customFormat="1" x14ac:dyDescent="0.25"/>
    <row r="3345" s="22" customFormat="1" x14ac:dyDescent="0.25"/>
    <row r="3346" s="22" customFormat="1" x14ac:dyDescent="0.25"/>
    <row r="3347" s="22" customFormat="1" x14ac:dyDescent="0.25"/>
    <row r="3348" s="22" customFormat="1" x14ac:dyDescent="0.25"/>
    <row r="3349" s="22" customFormat="1" x14ac:dyDescent="0.25"/>
    <row r="3350" s="22" customFormat="1" x14ac:dyDescent="0.25"/>
    <row r="3351" s="22" customFormat="1" x14ac:dyDescent="0.25"/>
    <row r="3352" s="22" customFormat="1" x14ac:dyDescent="0.25"/>
    <row r="3353" s="22" customFormat="1" x14ac:dyDescent="0.25"/>
    <row r="3354" s="22" customFormat="1" x14ac:dyDescent="0.25"/>
    <row r="3355" s="22" customFormat="1" x14ac:dyDescent="0.25"/>
    <row r="3356" s="22" customFormat="1" x14ac:dyDescent="0.25"/>
    <row r="3357" s="22" customFormat="1" x14ac:dyDescent="0.25"/>
    <row r="3358" s="22" customFormat="1" x14ac:dyDescent="0.25"/>
    <row r="3359" s="22" customFormat="1" x14ac:dyDescent="0.25"/>
    <row r="3360" s="22" customFormat="1" x14ac:dyDescent="0.25"/>
    <row r="3361" s="22" customFormat="1" x14ac:dyDescent="0.25"/>
    <row r="3362" s="22" customFormat="1" x14ac:dyDescent="0.25"/>
    <row r="3363" s="22" customFormat="1" x14ac:dyDescent="0.25"/>
    <row r="3364" s="22" customFormat="1" x14ac:dyDescent="0.25"/>
    <row r="3365" s="22" customFormat="1" x14ac:dyDescent="0.25"/>
    <row r="3366" s="22" customFormat="1" x14ac:dyDescent="0.25"/>
    <row r="3367" s="22" customFormat="1" x14ac:dyDescent="0.25"/>
    <row r="3368" s="22" customFormat="1" x14ac:dyDescent="0.25"/>
    <row r="3369" s="22" customFormat="1" x14ac:dyDescent="0.25"/>
    <row r="3370" s="22" customFormat="1" x14ac:dyDescent="0.25"/>
    <row r="3371" s="22" customFormat="1" x14ac:dyDescent="0.25"/>
    <row r="3372" s="22" customFormat="1" x14ac:dyDescent="0.25"/>
    <row r="3373" s="22" customFormat="1" x14ac:dyDescent="0.25"/>
    <row r="3374" s="22" customFormat="1" x14ac:dyDescent="0.25"/>
    <row r="3375" s="22" customFormat="1" x14ac:dyDescent="0.25"/>
    <row r="3376" s="22" customFormat="1" x14ac:dyDescent="0.25"/>
    <row r="3377" s="22" customFormat="1" x14ac:dyDescent="0.25"/>
    <row r="3378" s="22" customFormat="1" x14ac:dyDescent="0.25"/>
    <row r="3379" s="22" customFormat="1" x14ac:dyDescent="0.25"/>
    <row r="3380" s="22" customFormat="1" x14ac:dyDescent="0.25"/>
    <row r="3381" s="22" customFormat="1" x14ac:dyDescent="0.25"/>
    <row r="3382" s="22" customFormat="1" x14ac:dyDescent="0.25"/>
    <row r="3383" s="22" customFormat="1" x14ac:dyDescent="0.25"/>
    <row r="3384" s="22" customFormat="1" x14ac:dyDescent="0.25"/>
    <row r="3385" s="22" customFormat="1" x14ac:dyDescent="0.25"/>
    <row r="3386" s="22" customFormat="1" x14ac:dyDescent="0.25"/>
    <row r="3387" s="22" customFormat="1" x14ac:dyDescent="0.25"/>
    <row r="3388" s="22" customFormat="1" x14ac:dyDescent="0.25"/>
    <row r="3389" s="22" customFormat="1" x14ac:dyDescent="0.25"/>
    <row r="3390" s="22" customFormat="1" x14ac:dyDescent="0.25"/>
    <row r="3391" s="22" customFormat="1" x14ac:dyDescent="0.25"/>
    <row r="3392" s="22" customFormat="1" x14ac:dyDescent="0.25"/>
    <row r="3393" s="22" customFormat="1" x14ac:dyDescent="0.25"/>
    <row r="3394" s="22" customFormat="1" x14ac:dyDescent="0.25"/>
    <row r="3395" s="22" customFormat="1" x14ac:dyDescent="0.25"/>
    <row r="3396" s="22" customFormat="1" x14ac:dyDescent="0.25"/>
    <row r="3397" s="22" customFormat="1" x14ac:dyDescent="0.25"/>
    <row r="3398" s="22" customFormat="1" x14ac:dyDescent="0.25"/>
    <row r="3399" s="22" customFormat="1" x14ac:dyDescent="0.25"/>
    <row r="3400" s="22" customFormat="1" x14ac:dyDescent="0.25"/>
    <row r="3401" s="22" customFormat="1" x14ac:dyDescent="0.25"/>
    <row r="3402" s="22" customFormat="1" x14ac:dyDescent="0.25"/>
    <row r="3403" s="22" customFormat="1" x14ac:dyDescent="0.25"/>
    <row r="3404" s="22" customFormat="1" x14ac:dyDescent="0.25"/>
    <row r="3405" s="22" customFormat="1" x14ac:dyDescent="0.25"/>
    <row r="3406" s="22" customFormat="1" x14ac:dyDescent="0.25"/>
    <row r="3407" s="22" customFormat="1" x14ac:dyDescent="0.25"/>
    <row r="3408" s="22" customFormat="1" x14ac:dyDescent="0.25"/>
    <row r="3409" s="22" customFormat="1" x14ac:dyDescent="0.25"/>
    <row r="3410" s="22" customFormat="1" x14ac:dyDescent="0.25"/>
    <row r="3411" s="22" customFormat="1" x14ac:dyDescent="0.25"/>
    <row r="3412" s="22" customFormat="1" x14ac:dyDescent="0.25"/>
    <row r="3413" s="22" customFormat="1" x14ac:dyDescent="0.25"/>
    <row r="3414" s="22" customFormat="1" x14ac:dyDescent="0.25"/>
    <row r="3415" s="22" customFormat="1" x14ac:dyDescent="0.25"/>
    <row r="3416" s="22" customFormat="1" x14ac:dyDescent="0.25"/>
    <row r="3417" s="22" customFormat="1" x14ac:dyDescent="0.25"/>
    <row r="3418" s="22" customFormat="1" x14ac:dyDescent="0.25"/>
    <row r="3419" s="22" customFormat="1" x14ac:dyDescent="0.25"/>
    <row r="3420" s="22" customFormat="1" x14ac:dyDescent="0.25"/>
    <row r="3421" s="22" customFormat="1" x14ac:dyDescent="0.25"/>
    <row r="3422" s="22" customFormat="1" x14ac:dyDescent="0.25"/>
    <row r="3423" s="22" customFormat="1" x14ac:dyDescent="0.25"/>
    <row r="3424" s="22" customFormat="1" x14ac:dyDescent="0.25"/>
    <row r="3425" s="22" customFormat="1" x14ac:dyDescent="0.25"/>
    <row r="3426" s="22" customFormat="1" x14ac:dyDescent="0.25"/>
    <row r="3427" s="22" customFormat="1" x14ac:dyDescent="0.25"/>
    <row r="3428" s="22" customFormat="1" x14ac:dyDescent="0.25"/>
    <row r="3429" s="22" customFormat="1" x14ac:dyDescent="0.25"/>
    <row r="3430" s="22" customFormat="1" x14ac:dyDescent="0.25"/>
    <row r="3431" s="22" customFormat="1" x14ac:dyDescent="0.25"/>
    <row r="3432" s="22" customFormat="1" x14ac:dyDescent="0.25"/>
    <row r="3433" s="22" customFormat="1" x14ac:dyDescent="0.25"/>
    <row r="3434" s="22" customFormat="1" x14ac:dyDescent="0.25"/>
    <row r="3435" s="22" customFormat="1" x14ac:dyDescent="0.25"/>
    <row r="3436" s="22" customFormat="1" x14ac:dyDescent="0.25"/>
    <row r="3437" s="22" customFormat="1" x14ac:dyDescent="0.25"/>
    <row r="3438" s="22" customFormat="1" x14ac:dyDescent="0.25"/>
    <row r="3439" s="22" customFormat="1" x14ac:dyDescent="0.25"/>
    <row r="3440" s="22" customFormat="1" x14ac:dyDescent="0.25"/>
    <row r="3441" s="22" customFormat="1" x14ac:dyDescent="0.25"/>
    <row r="3442" s="22" customFormat="1" x14ac:dyDescent="0.25"/>
    <row r="3443" s="22" customFormat="1" x14ac:dyDescent="0.25"/>
    <row r="3444" s="22" customFormat="1" x14ac:dyDescent="0.25"/>
    <row r="3445" s="22" customFormat="1" x14ac:dyDescent="0.25"/>
    <row r="3446" s="22" customFormat="1" x14ac:dyDescent="0.25"/>
    <row r="3447" s="22" customFormat="1" x14ac:dyDescent="0.25"/>
    <row r="3448" s="22" customFormat="1" x14ac:dyDescent="0.25"/>
    <row r="3449" s="22" customFormat="1" x14ac:dyDescent="0.25"/>
    <row r="3450" s="22" customFormat="1" x14ac:dyDescent="0.25"/>
    <row r="3451" s="22" customFormat="1" x14ac:dyDescent="0.25"/>
    <row r="3452" s="22" customFormat="1" x14ac:dyDescent="0.25"/>
    <row r="3453" s="22" customFormat="1" x14ac:dyDescent="0.25"/>
    <row r="3454" s="22" customFormat="1" x14ac:dyDescent="0.25"/>
    <row r="3455" s="22" customFormat="1" x14ac:dyDescent="0.25"/>
    <row r="3456" s="22" customFormat="1" x14ac:dyDescent="0.25"/>
    <row r="3457" s="22" customFormat="1" x14ac:dyDescent="0.25"/>
    <row r="3458" s="22" customFormat="1" x14ac:dyDescent="0.25"/>
    <row r="3459" s="22" customFormat="1" x14ac:dyDescent="0.25"/>
    <row r="3460" s="22" customFormat="1" x14ac:dyDescent="0.25"/>
    <row r="3461" s="22" customFormat="1" x14ac:dyDescent="0.25"/>
    <row r="3462" s="22" customFormat="1" x14ac:dyDescent="0.25"/>
    <row r="3463" s="22" customFormat="1" x14ac:dyDescent="0.25"/>
    <row r="3464" s="22" customFormat="1" x14ac:dyDescent="0.25"/>
    <row r="3465" s="22" customFormat="1" x14ac:dyDescent="0.25"/>
    <row r="3466" s="22" customFormat="1" x14ac:dyDescent="0.25"/>
    <row r="3467" s="22" customFormat="1" x14ac:dyDescent="0.25"/>
    <row r="3468" s="22" customFormat="1" x14ac:dyDescent="0.25"/>
    <row r="3469" s="22" customFormat="1" x14ac:dyDescent="0.25"/>
    <row r="3470" s="22" customFormat="1" x14ac:dyDescent="0.25"/>
    <row r="3471" s="22" customFormat="1" x14ac:dyDescent="0.25"/>
    <row r="3472" s="22" customFormat="1" x14ac:dyDescent="0.25"/>
    <row r="3473" s="22" customFormat="1" x14ac:dyDescent="0.25"/>
    <row r="3474" s="22" customFormat="1" x14ac:dyDescent="0.25"/>
    <row r="3475" s="22" customFormat="1" x14ac:dyDescent="0.25"/>
    <row r="3476" s="22" customFormat="1" x14ac:dyDescent="0.25"/>
    <row r="3477" s="22" customFormat="1" x14ac:dyDescent="0.25"/>
    <row r="3478" s="22" customFormat="1" x14ac:dyDescent="0.25"/>
    <row r="3479" s="22" customFormat="1" x14ac:dyDescent="0.25"/>
    <row r="3480" s="22" customFormat="1" x14ac:dyDescent="0.25"/>
    <row r="3481" s="22" customFormat="1" x14ac:dyDescent="0.25"/>
    <row r="3482" s="22" customFormat="1" x14ac:dyDescent="0.25"/>
    <row r="3483" s="22" customFormat="1" x14ac:dyDescent="0.25"/>
    <row r="3484" s="22" customFormat="1" x14ac:dyDescent="0.25"/>
    <row r="3485" s="22" customFormat="1" x14ac:dyDescent="0.25"/>
    <row r="3486" s="22" customFormat="1" x14ac:dyDescent="0.25"/>
    <row r="3487" s="22" customFormat="1" x14ac:dyDescent="0.25"/>
    <row r="3488" s="22" customFormat="1" x14ac:dyDescent="0.25"/>
    <row r="3489" s="22" customFormat="1" x14ac:dyDescent="0.25"/>
    <row r="3490" s="22" customFormat="1" x14ac:dyDescent="0.25"/>
    <row r="3491" s="22" customFormat="1" x14ac:dyDescent="0.25"/>
    <row r="3492" s="22" customFormat="1" x14ac:dyDescent="0.25"/>
    <row r="3493" s="22" customFormat="1" x14ac:dyDescent="0.25"/>
    <row r="3494" s="22" customFormat="1" x14ac:dyDescent="0.25"/>
    <row r="3495" s="22" customFormat="1" x14ac:dyDescent="0.25"/>
    <row r="3496" s="22" customFormat="1" x14ac:dyDescent="0.25"/>
    <row r="3497" s="22" customFormat="1" x14ac:dyDescent="0.25"/>
    <row r="3498" s="22" customFormat="1" x14ac:dyDescent="0.25"/>
    <row r="3499" s="22" customFormat="1" x14ac:dyDescent="0.25"/>
    <row r="3500" s="22" customFormat="1" x14ac:dyDescent="0.25"/>
    <row r="3501" s="22" customFormat="1" x14ac:dyDescent="0.25"/>
    <row r="3502" s="22" customFormat="1" x14ac:dyDescent="0.25"/>
    <row r="3503" s="22" customFormat="1" x14ac:dyDescent="0.25"/>
    <row r="3504" s="22" customFormat="1" x14ac:dyDescent="0.25"/>
    <row r="3505" s="22" customFormat="1" x14ac:dyDescent="0.25"/>
    <row r="3506" s="22" customFormat="1" x14ac:dyDescent="0.25"/>
    <row r="3507" s="22" customFormat="1" x14ac:dyDescent="0.25"/>
    <row r="3508" s="22" customFormat="1" x14ac:dyDescent="0.25"/>
    <row r="3509" s="22" customFormat="1" x14ac:dyDescent="0.25"/>
    <row r="3510" s="22" customFormat="1" x14ac:dyDescent="0.25"/>
    <row r="3511" s="22" customFormat="1" x14ac:dyDescent="0.25"/>
    <row r="3512" s="22" customFormat="1" x14ac:dyDescent="0.25"/>
    <row r="3513" s="22" customFormat="1" x14ac:dyDescent="0.25"/>
    <row r="3514" s="22" customFormat="1" x14ac:dyDescent="0.25"/>
    <row r="3515" s="22" customFormat="1" x14ac:dyDescent="0.25"/>
    <row r="3516" s="22" customFormat="1" x14ac:dyDescent="0.25"/>
    <row r="3517" s="22" customFormat="1" x14ac:dyDescent="0.25"/>
    <row r="3518" s="22" customFormat="1" x14ac:dyDescent="0.25"/>
    <row r="3519" s="22" customFormat="1" x14ac:dyDescent="0.25"/>
    <row r="3520" s="22" customFormat="1" x14ac:dyDescent="0.25"/>
    <row r="3521" s="22" customFormat="1" x14ac:dyDescent="0.25"/>
    <row r="3522" s="22" customFormat="1" x14ac:dyDescent="0.25"/>
    <row r="3523" s="22" customFormat="1" x14ac:dyDescent="0.25"/>
    <row r="3524" s="22" customFormat="1" x14ac:dyDescent="0.25"/>
    <row r="3525" s="22" customFormat="1" x14ac:dyDescent="0.25"/>
    <row r="3526" s="22" customFormat="1" x14ac:dyDescent="0.25"/>
    <row r="3527" s="22" customFormat="1" x14ac:dyDescent="0.25"/>
    <row r="3528" s="22" customFormat="1" x14ac:dyDescent="0.25"/>
    <row r="3529" s="22" customFormat="1" x14ac:dyDescent="0.25"/>
    <row r="3530" s="22" customFormat="1" x14ac:dyDescent="0.25"/>
    <row r="3531" s="22" customFormat="1" x14ac:dyDescent="0.25"/>
    <row r="3532" s="22" customFormat="1" x14ac:dyDescent="0.25"/>
    <row r="3533" s="22" customFormat="1" x14ac:dyDescent="0.25"/>
    <row r="3534" s="22" customFormat="1" x14ac:dyDescent="0.25"/>
    <row r="3535" s="22" customFormat="1" x14ac:dyDescent="0.25"/>
    <row r="3536" s="22" customFormat="1" x14ac:dyDescent="0.25"/>
    <row r="3537" s="22" customFormat="1" x14ac:dyDescent="0.25"/>
    <row r="3538" s="22" customFormat="1" x14ac:dyDescent="0.25"/>
    <row r="3539" s="22" customFormat="1" x14ac:dyDescent="0.25"/>
    <row r="3540" s="22" customFormat="1" x14ac:dyDescent="0.25"/>
    <row r="3541" s="22" customFormat="1" x14ac:dyDescent="0.25"/>
    <row r="3542" s="22" customFormat="1" x14ac:dyDescent="0.25"/>
    <row r="3543" s="22" customFormat="1" x14ac:dyDescent="0.25"/>
    <row r="3544" s="22" customFormat="1" x14ac:dyDescent="0.25"/>
    <row r="3545" s="22" customFormat="1" x14ac:dyDescent="0.25"/>
    <row r="3546" s="22" customFormat="1" x14ac:dyDescent="0.25"/>
    <row r="3547" s="22" customFormat="1" x14ac:dyDescent="0.25"/>
    <row r="3548" s="22" customFormat="1" x14ac:dyDescent="0.25"/>
    <row r="3549" s="22" customFormat="1" x14ac:dyDescent="0.25"/>
    <row r="3550" s="22" customFormat="1" x14ac:dyDescent="0.25"/>
    <row r="3551" s="22" customFormat="1" x14ac:dyDescent="0.25"/>
    <row r="3552" s="22" customFormat="1" x14ac:dyDescent="0.25"/>
    <row r="3553" s="22" customFormat="1" x14ac:dyDescent="0.25"/>
    <row r="3554" s="22" customFormat="1" x14ac:dyDescent="0.25"/>
    <row r="3555" s="22" customFormat="1" x14ac:dyDescent="0.25"/>
    <row r="3556" s="22" customFormat="1" x14ac:dyDescent="0.25"/>
    <row r="3557" s="22" customFormat="1" x14ac:dyDescent="0.25"/>
    <row r="3558" s="22" customFormat="1" x14ac:dyDescent="0.25"/>
    <row r="3559" s="22" customFormat="1" x14ac:dyDescent="0.25"/>
    <row r="3560" s="22" customFormat="1" x14ac:dyDescent="0.25"/>
    <row r="3561" s="22" customFormat="1" x14ac:dyDescent="0.25"/>
    <row r="3562" s="22" customFormat="1" x14ac:dyDescent="0.25"/>
    <row r="3563" s="22" customFormat="1" x14ac:dyDescent="0.25"/>
    <row r="3564" s="22" customFormat="1" x14ac:dyDescent="0.25"/>
    <row r="3565" s="22" customFormat="1" x14ac:dyDescent="0.25"/>
    <row r="3566" s="22" customFormat="1" x14ac:dyDescent="0.25"/>
    <row r="3567" s="22" customFormat="1" x14ac:dyDescent="0.25"/>
    <row r="3568" s="22" customFormat="1" x14ac:dyDescent="0.25"/>
    <row r="3569" s="22" customFormat="1" x14ac:dyDescent="0.25"/>
    <row r="3570" s="22" customFormat="1" x14ac:dyDescent="0.25"/>
    <row r="3571" s="22" customFormat="1" x14ac:dyDescent="0.25"/>
    <row r="3572" s="22" customFormat="1" x14ac:dyDescent="0.25"/>
    <row r="3573" s="22" customFormat="1" x14ac:dyDescent="0.25"/>
    <row r="3574" s="22" customFormat="1" x14ac:dyDescent="0.25"/>
    <row r="3575" s="22" customFormat="1" x14ac:dyDescent="0.25"/>
    <row r="3576" s="22" customFormat="1" x14ac:dyDescent="0.25"/>
    <row r="3577" s="22" customFormat="1" x14ac:dyDescent="0.25"/>
    <row r="3578" s="22" customFormat="1" x14ac:dyDescent="0.25"/>
    <row r="3579" s="22" customFormat="1" x14ac:dyDescent="0.25"/>
    <row r="3580" s="22" customFormat="1" x14ac:dyDescent="0.25"/>
    <row r="3581" s="22" customFormat="1" x14ac:dyDescent="0.25"/>
    <row r="3582" s="22" customFormat="1" x14ac:dyDescent="0.25"/>
    <row r="3583" s="22" customFormat="1" x14ac:dyDescent="0.25"/>
    <row r="3584" s="22" customFormat="1" x14ac:dyDescent="0.25"/>
    <row r="3585" s="22" customFormat="1" x14ac:dyDescent="0.25"/>
    <row r="3586" s="22" customFormat="1" x14ac:dyDescent="0.25"/>
    <row r="3587" s="22" customFormat="1" x14ac:dyDescent="0.25"/>
    <row r="3588" s="22" customFormat="1" x14ac:dyDescent="0.25"/>
    <row r="3589" s="22" customFormat="1" x14ac:dyDescent="0.25"/>
    <row r="3590" s="22" customFormat="1" x14ac:dyDescent="0.25"/>
    <row r="3591" s="22" customFormat="1" x14ac:dyDescent="0.25"/>
    <row r="3592" s="22" customFormat="1" x14ac:dyDescent="0.25"/>
    <row r="3593" s="22" customFormat="1" x14ac:dyDescent="0.25"/>
    <row r="3594" s="22" customFormat="1" x14ac:dyDescent="0.25"/>
    <row r="3595" s="22" customFormat="1" x14ac:dyDescent="0.25"/>
    <row r="3596" s="22" customFormat="1" x14ac:dyDescent="0.25"/>
    <row r="3597" s="22" customFormat="1" x14ac:dyDescent="0.25"/>
    <row r="3598" s="22" customFormat="1" x14ac:dyDescent="0.25"/>
    <row r="3599" s="22" customFormat="1" x14ac:dyDescent="0.25"/>
    <row r="3600" s="22" customFormat="1" x14ac:dyDescent="0.25"/>
    <row r="3601" s="22" customFormat="1" x14ac:dyDescent="0.25"/>
    <row r="3602" s="22" customFormat="1" x14ac:dyDescent="0.25"/>
    <row r="3603" s="22" customFormat="1" x14ac:dyDescent="0.25"/>
    <row r="3604" s="22" customFormat="1" x14ac:dyDescent="0.25"/>
    <row r="3605" s="22" customFormat="1" x14ac:dyDescent="0.25"/>
    <row r="3606" s="22" customFormat="1" x14ac:dyDescent="0.25"/>
    <row r="3607" s="22" customFormat="1" x14ac:dyDescent="0.25"/>
    <row r="3608" s="22" customFormat="1" x14ac:dyDescent="0.25"/>
    <row r="3609" s="22" customFormat="1" x14ac:dyDescent="0.25"/>
    <row r="3610" s="22" customFormat="1" x14ac:dyDescent="0.25"/>
    <row r="3611" s="22" customFormat="1" x14ac:dyDescent="0.25"/>
    <row r="3612" s="22" customFormat="1" x14ac:dyDescent="0.25"/>
    <row r="3613" s="22" customFormat="1" x14ac:dyDescent="0.25"/>
    <row r="3614" s="22" customFormat="1" x14ac:dyDescent="0.25"/>
    <row r="3615" s="22" customFormat="1" x14ac:dyDescent="0.25"/>
    <row r="3616" s="22" customFormat="1" x14ac:dyDescent="0.25"/>
    <row r="3617" s="22" customFormat="1" x14ac:dyDescent="0.25"/>
    <row r="3618" s="22" customFormat="1" x14ac:dyDescent="0.25"/>
    <row r="3619" s="22" customFormat="1" x14ac:dyDescent="0.25"/>
    <row r="3620" s="22" customFormat="1" x14ac:dyDescent="0.25"/>
    <row r="3621" s="22" customFormat="1" x14ac:dyDescent="0.25"/>
    <row r="3622" s="22" customFormat="1" x14ac:dyDescent="0.25"/>
    <row r="3623" s="22" customFormat="1" x14ac:dyDescent="0.25"/>
    <row r="3624" s="22" customFormat="1" x14ac:dyDescent="0.25"/>
    <row r="3625" s="22" customFormat="1" x14ac:dyDescent="0.25"/>
    <row r="3626" s="22" customFormat="1" x14ac:dyDescent="0.25"/>
    <row r="3627" s="22" customFormat="1" x14ac:dyDescent="0.25"/>
    <row r="3628" s="22" customFormat="1" x14ac:dyDescent="0.25"/>
    <row r="3629" s="22" customFormat="1" x14ac:dyDescent="0.25"/>
    <row r="3630" s="22" customFormat="1" x14ac:dyDescent="0.25"/>
    <row r="3631" s="22" customFormat="1" x14ac:dyDescent="0.25"/>
    <row r="3632" s="22" customFormat="1" x14ac:dyDescent="0.25"/>
    <row r="3633" s="22" customFormat="1" x14ac:dyDescent="0.25"/>
    <row r="3634" s="22" customFormat="1" x14ac:dyDescent="0.25"/>
    <row r="3635" s="22" customFormat="1" x14ac:dyDescent="0.25"/>
    <row r="3636" s="22" customFormat="1" x14ac:dyDescent="0.25"/>
    <row r="3637" s="22" customFormat="1" x14ac:dyDescent="0.25"/>
    <row r="3638" s="22" customFormat="1" x14ac:dyDescent="0.25"/>
    <row r="3639" s="22" customFormat="1" x14ac:dyDescent="0.25"/>
    <row r="3640" s="22" customFormat="1" x14ac:dyDescent="0.25"/>
    <row r="3641" s="22" customFormat="1" x14ac:dyDescent="0.25"/>
    <row r="3642" s="22" customFormat="1" x14ac:dyDescent="0.25"/>
    <row r="3643" s="22" customFormat="1" x14ac:dyDescent="0.25"/>
    <row r="3644" s="22" customFormat="1" x14ac:dyDescent="0.25"/>
    <row r="3645" s="22" customFormat="1" x14ac:dyDescent="0.25"/>
    <row r="3646" s="22" customFormat="1" x14ac:dyDescent="0.25"/>
    <row r="3647" s="22" customFormat="1" x14ac:dyDescent="0.25"/>
    <row r="3648" s="22" customFormat="1" x14ac:dyDescent="0.25"/>
    <row r="3649" s="22" customFormat="1" x14ac:dyDescent="0.25"/>
    <row r="3650" s="22" customFormat="1" x14ac:dyDescent="0.25"/>
    <row r="3651" s="22" customFormat="1" x14ac:dyDescent="0.25"/>
    <row r="3652" s="22" customFormat="1" x14ac:dyDescent="0.25"/>
    <row r="3653" s="22" customFormat="1" x14ac:dyDescent="0.25"/>
    <row r="3654" s="22" customFormat="1" x14ac:dyDescent="0.25"/>
    <row r="3655" s="22" customFormat="1" x14ac:dyDescent="0.25"/>
    <row r="3656" s="22" customFormat="1" x14ac:dyDescent="0.25"/>
    <row r="3657" s="22" customFormat="1" x14ac:dyDescent="0.25"/>
    <row r="3658" s="22" customFormat="1" x14ac:dyDescent="0.25"/>
    <row r="3659" s="22" customFormat="1" x14ac:dyDescent="0.25"/>
    <row r="3660" s="22" customFormat="1" x14ac:dyDescent="0.25"/>
    <row r="3661" s="22" customFormat="1" x14ac:dyDescent="0.25"/>
    <row r="3662" s="22" customFormat="1" x14ac:dyDescent="0.25"/>
    <row r="3663" s="22" customFormat="1" x14ac:dyDescent="0.25"/>
    <row r="3664" s="22" customFormat="1" x14ac:dyDescent="0.25"/>
    <row r="3665" s="22" customFormat="1" x14ac:dyDescent="0.25"/>
    <row r="3666" s="22" customFormat="1" x14ac:dyDescent="0.25"/>
    <row r="3667" s="22" customFormat="1" x14ac:dyDescent="0.25"/>
    <row r="3668" s="22" customFormat="1" x14ac:dyDescent="0.25"/>
    <row r="3669" s="22" customFormat="1" x14ac:dyDescent="0.25"/>
    <row r="3670" s="22" customFormat="1" x14ac:dyDescent="0.25"/>
    <row r="3671" s="22" customFormat="1" x14ac:dyDescent="0.25"/>
    <row r="3672" s="22" customFormat="1" x14ac:dyDescent="0.25"/>
    <row r="3673" s="22" customFormat="1" x14ac:dyDescent="0.25"/>
    <row r="3674" s="22" customFormat="1" x14ac:dyDescent="0.25"/>
    <row r="3675" s="22" customFormat="1" x14ac:dyDescent="0.25"/>
    <row r="3676" s="22" customFormat="1" x14ac:dyDescent="0.25"/>
    <row r="3677" s="22" customFormat="1" x14ac:dyDescent="0.25"/>
    <row r="3678" s="22" customFormat="1" x14ac:dyDescent="0.25"/>
    <row r="3679" s="22" customFormat="1" x14ac:dyDescent="0.25"/>
    <row r="3680" s="22" customFormat="1" x14ac:dyDescent="0.25"/>
    <row r="3681" s="22" customFormat="1" x14ac:dyDescent="0.25"/>
    <row r="3682" s="22" customFormat="1" x14ac:dyDescent="0.25"/>
    <row r="3683" s="22" customFormat="1" x14ac:dyDescent="0.25"/>
    <row r="3684" s="22" customFormat="1" x14ac:dyDescent="0.25"/>
    <row r="3685" s="22" customFormat="1" x14ac:dyDescent="0.25"/>
    <row r="3686" s="22" customFormat="1" x14ac:dyDescent="0.25"/>
    <row r="3687" s="22" customFormat="1" x14ac:dyDescent="0.25"/>
    <row r="3688" s="22" customFormat="1" x14ac:dyDescent="0.25"/>
    <row r="3689" s="22" customFormat="1" x14ac:dyDescent="0.25"/>
    <row r="3690" s="22" customFormat="1" x14ac:dyDescent="0.25"/>
    <row r="3691" s="22" customFormat="1" x14ac:dyDescent="0.25"/>
    <row r="3692" s="22" customFormat="1" x14ac:dyDescent="0.25"/>
    <row r="3693" s="22" customFormat="1" x14ac:dyDescent="0.25"/>
    <row r="3694" s="22" customFormat="1" x14ac:dyDescent="0.25"/>
    <row r="3695" s="22" customFormat="1" x14ac:dyDescent="0.25"/>
    <row r="3696" s="22" customFormat="1" x14ac:dyDescent="0.25"/>
    <row r="3697" s="22" customFormat="1" x14ac:dyDescent="0.25"/>
    <row r="3698" s="22" customFormat="1" x14ac:dyDescent="0.25"/>
    <row r="3699" s="22" customFormat="1" x14ac:dyDescent="0.25"/>
    <row r="3700" s="22" customFormat="1" x14ac:dyDescent="0.25"/>
    <row r="3701" s="22" customFormat="1" x14ac:dyDescent="0.25"/>
    <row r="3702" s="22" customFormat="1" x14ac:dyDescent="0.25"/>
    <row r="3703" s="22" customFormat="1" x14ac:dyDescent="0.25"/>
    <row r="3704" s="22" customFormat="1" x14ac:dyDescent="0.25"/>
    <row r="3705" s="22" customFormat="1" x14ac:dyDescent="0.25"/>
    <row r="3706" s="22" customFormat="1" x14ac:dyDescent="0.25"/>
    <row r="3707" s="22" customFormat="1" x14ac:dyDescent="0.25"/>
    <row r="3708" s="22" customFormat="1" x14ac:dyDescent="0.25"/>
    <row r="3709" s="22" customFormat="1" x14ac:dyDescent="0.25"/>
    <row r="3710" s="22" customFormat="1" x14ac:dyDescent="0.25"/>
    <row r="3711" s="22" customFormat="1" x14ac:dyDescent="0.25"/>
    <row r="3712" s="22" customFormat="1" x14ac:dyDescent="0.25"/>
    <row r="3713" s="22" customFormat="1" x14ac:dyDescent="0.25"/>
    <row r="3714" s="22" customFormat="1" x14ac:dyDescent="0.25"/>
    <row r="3715" s="22" customFormat="1" x14ac:dyDescent="0.25"/>
    <row r="3716" s="22" customFormat="1" x14ac:dyDescent="0.25"/>
    <row r="3717" s="22" customFormat="1" x14ac:dyDescent="0.25"/>
    <row r="3718" s="22" customFormat="1" x14ac:dyDescent="0.25"/>
    <row r="3719" s="22" customFormat="1" x14ac:dyDescent="0.25"/>
    <row r="3720" s="22" customFormat="1" x14ac:dyDescent="0.25"/>
    <row r="3721" s="22" customFormat="1" x14ac:dyDescent="0.25"/>
    <row r="3722" s="22" customFormat="1" x14ac:dyDescent="0.25"/>
    <row r="3723" s="22" customFormat="1" x14ac:dyDescent="0.25"/>
    <row r="3724" s="22" customFormat="1" x14ac:dyDescent="0.25"/>
    <row r="3725" s="22" customFormat="1" x14ac:dyDescent="0.25"/>
    <row r="3726" s="22" customFormat="1" x14ac:dyDescent="0.25"/>
    <row r="3727" s="22" customFormat="1" x14ac:dyDescent="0.25"/>
    <row r="3728" s="22" customFormat="1" x14ac:dyDescent="0.25"/>
    <row r="3729" s="22" customFormat="1" x14ac:dyDescent="0.25"/>
    <row r="3730" s="22" customFormat="1" x14ac:dyDescent="0.25"/>
    <row r="3731" s="22" customFormat="1" x14ac:dyDescent="0.25"/>
    <row r="3732" s="22" customFormat="1" x14ac:dyDescent="0.25"/>
    <row r="3733" s="22" customFormat="1" x14ac:dyDescent="0.25"/>
    <row r="3734" s="22" customFormat="1" x14ac:dyDescent="0.25"/>
    <row r="3735" s="22" customFormat="1" x14ac:dyDescent="0.25"/>
    <row r="3736" s="22" customFormat="1" x14ac:dyDescent="0.25"/>
    <row r="3737" s="22" customFormat="1" x14ac:dyDescent="0.25"/>
    <row r="3738" s="22" customFormat="1" x14ac:dyDescent="0.25"/>
    <row r="3739" s="22" customFormat="1" x14ac:dyDescent="0.25"/>
    <row r="3740" s="22" customFormat="1" x14ac:dyDescent="0.25"/>
    <row r="3741" s="22" customFormat="1" x14ac:dyDescent="0.25"/>
    <row r="3742" s="22" customFormat="1" x14ac:dyDescent="0.25"/>
    <row r="3743" s="22" customFormat="1" x14ac:dyDescent="0.25"/>
    <row r="3744" s="22" customFormat="1" x14ac:dyDescent="0.25"/>
    <row r="3745" s="22" customFormat="1" x14ac:dyDescent="0.25"/>
    <row r="3746" s="22" customFormat="1" x14ac:dyDescent="0.25"/>
    <row r="3747" s="22" customFormat="1" x14ac:dyDescent="0.25"/>
    <row r="3748" s="22" customFormat="1" x14ac:dyDescent="0.25"/>
    <row r="3749" s="22" customFormat="1" x14ac:dyDescent="0.25"/>
    <row r="3750" s="22" customFormat="1" x14ac:dyDescent="0.25"/>
    <row r="3751" s="22" customFormat="1" x14ac:dyDescent="0.25"/>
    <row r="3752" s="22" customFormat="1" x14ac:dyDescent="0.25"/>
    <row r="3753" s="22" customFormat="1" x14ac:dyDescent="0.25"/>
    <row r="3754" s="22" customFormat="1" x14ac:dyDescent="0.25"/>
    <row r="3755" s="22" customFormat="1" x14ac:dyDescent="0.25"/>
    <row r="3756" s="22" customFormat="1" x14ac:dyDescent="0.25"/>
    <row r="3757" s="22" customFormat="1" x14ac:dyDescent="0.25"/>
    <row r="3758" s="22" customFormat="1" x14ac:dyDescent="0.25"/>
    <row r="3759" s="22" customFormat="1" x14ac:dyDescent="0.25"/>
    <row r="3760" s="22" customFormat="1" x14ac:dyDescent="0.25"/>
    <row r="3761" s="22" customFormat="1" x14ac:dyDescent="0.25"/>
    <row r="3762" s="22" customFormat="1" x14ac:dyDescent="0.25"/>
    <row r="3763" s="22" customFormat="1" x14ac:dyDescent="0.25"/>
    <row r="3764" s="22" customFormat="1" x14ac:dyDescent="0.25"/>
    <row r="3765" s="22" customFormat="1" x14ac:dyDescent="0.25"/>
    <row r="3766" s="22" customFormat="1" x14ac:dyDescent="0.25"/>
    <row r="3767" s="22" customFormat="1" x14ac:dyDescent="0.25"/>
    <row r="3768" s="22" customFormat="1" x14ac:dyDescent="0.25"/>
    <row r="3769" s="22" customFormat="1" x14ac:dyDescent="0.25"/>
    <row r="3770" s="22" customFormat="1" x14ac:dyDescent="0.25"/>
    <row r="3771" s="22" customFormat="1" x14ac:dyDescent="0.25"/>
    <row r="3772" s="22" customFormat="1" x14ac:dyDescent="0.25"/>
    <row r="3773" s="22" customFormat="1" x14ac:dyDescent="0.25"/>
    <row r="3774" s="22" customFormat="1" x14ac:dyDescent="0.25"/>
    <row r="3775" s="22" customFormat="1" x14ac:dyDescent="0.25"/>
    <row r="3776" s="22" customFormat="1" x14ac:dyDescent="0.25"/>
    <row r="3777" s="22" customFormat="1" x14ac:dyDescent="0.25"/>
    <row r="3778" s="22" customFormat="1" x14ac:dyDescent="0.25"/>
    <row r="3779" s="22" customFormat="1" x14ac:dyDescent="0.25"/>
    <row r="3780" s="22" customFormat="1" x14ac:dyDescent="0.25"/>
    <row r="3781" s="22" customFormat="1" x14ac:dyDescent="0.25"/>
    <row r="3782" s="22" customFormat="1" x14ac:dyDescent="0.25"/>
    <row r="3783" s="22" customFormat="1" x14ac:dyDescent="0.25"/>
    <row r="3784" s="22" customFormat="1" x14ac:dyDescent="0.25"/>
    <row r="3785" s="22" customFormat="1" x14ac:dyDescent="0.25"/>
    <row r="3786" s="22" customFormat="1" x14ac:dyDescent="0.25"/>
    <row r="3787" s="22" customFormat="1" x14ac:dyDescent="0.25"/>
    <row r="3788" s="22" customFormat="1" x14ac:dyDescent="0.25"/>
    <row r="3789" s="22" customFormat="1" x14ac:dyDescent="0.25"/>
    <row r="3790" s="22" customFormat="1" x14ac:dyDescent="0.25"/>
    <row r="3791" s="22" customFormat="1" x14ac:dyDescent="0.25"/>
    <row r="3792" s="22" customFormat="1" x14ac:dyDescent="0.25"/>
    <row r="3793" s="22" customFormat="1" x14ac:dyDescent="0.25"/>
    <row r="3794" s="22" customFormat="1" x14ac:dyDescent="0.25"/>
    <row r="3795" s="22" customFormat="1" x14ac:dyDescent="0.25"/>
    <row r="3796" s="22" customFormat="1" x14ac:dyDescent="0.25"/>
    <row r="3797" s="22" customFormat="1" x14ac:dyDescent="0.25"/>
    <row r="3798" s="22" customFormat="1" x14ac:dyDescent="0.25"/>
    <row r="3799" s="22" customFormat="1" x14ac:dyDescent="0.25"/>
    <row r="3800" s="22" customFormat="1" x14ac:dyDescent="0.25"/>
    <row r="3801" s="22" customFormat="1" x14ac:dyDescent="0.25"/>
    <row r="3802" s="22" customFormat="1" x14ac:dyDescent="0.25"/>
    <row r="3803" s="22" customFormat="1" x14ac:dyDescent="0.25"/>
    <row r="3804" s="22" customFormat="1" x14ac:dyDescent="0.25"/>
    <row r="3805" s="22" customFormat="1" x14ac:dyDescent="0.25"/>
    <row r="3806" s="22" customFormat="1" x14ac:dyDescent="0.25"/>
    <row r="3807" s="22" customFormat="1" x14ac:dyDescent="0.25"/>
    <row r="3808" s="22" customFormat="1" x14ac:dyDescent="0.25"/>
    <row r="3809" s="22" customFormat="1" x14ac:dyDescent="0.25"/>
    <row r="3810" s="22" customFormat="1" x14ac:dyDescent="0.25"/>
    <row r="3811" s="22" customFormat="1" x14ac:dyDescent="0.25"/>
    <row r="3812" s="22" customFormat="1" x14ac:dyDescent="0.25"/>
    <row r="3813" s="22" customFormat="1" x14ac:dyDescent="0.25"/>
    <row r="3814" s="22" customFormat="1" x14ac:dyDescent="0.25"/>
    <row r="3815" s="22" customFormat="1" x14ac:dyDescent="0.25"/>
    <row r="3816" s="22" customFormat="1" x14ac:dyDescent="0.25"/>
    <row r="3817" s="22" customFormat="1" x14ac:dyDescent="0.25"/>
    <row r="3818" s="22" customFormat="1" x14ac:dyDescent="0.25"/>
    <row r="3819" s="22" customFormat="1" x14ac:dyDescent="0.25"/>
    <row r="3820" s="22" customFormat="1" x14ac:dyDescent="0.25"/>
    <row r="3821" s="22" customFormat="1" x14ac:dyDescent="0.25"/>
    <row r="3822" s="22" customFormat="1" x14ac:dyDescent="0.25"/>
    <row r="3823" s="22" customFormat="1" x14ac:dyDescent="0.25"/>
    <row r="3824" s="22" customFormat="1" x14ac:dyDescent="0.25"/>
    <row r="3825" s="22" customFormat="1" x14ac:dyDescent="0.25"/>
    <row r="3826" s="22" customFormat="1" x14ac:dyDescent="0.25"/>
    <row r="3827" s="22" customFormat="1" x14ac:dyDescent="0.25"/>
    <row r="3828" s="22" customFormat="1" x14ac:dyDescent="0.25"/>
    <row r="3829" s="22" customFormat="1" x14ac:dyDescent="0.25"/>
    <row r="3830" s="22" customFormat="1" x14ac:dyDescent="0.25"/>
    <row r="3831" s="22" customFormat="1" x14ac:dyDescent="0.25"/>
    <row r="3832" s="22" customFormat="1" x14ac:dyDescent="0.25"/>
    <row r="3833" s="22" customFormat="1" x14ac:dyDescent="0.25"/>
    <row r="3834" s="22" customFormat="1" x14ac:dyDescent="0.25"/>
    <row r="3835" s="22" customFormat="1" x14ac:dyDescent="0.25"/>
    <row r="3836" s="22" customFormat="1" x14ac:dyDescent="0.25"/>
    <row r="3837" s="22" customFormat="1" x14ac:dyDescent="0.25"/>
    <row r="3838" s="22" customFormat="1" x14ac:dyDescent="0.25"/>
    <row r="3839" s="22" customFormat="1" x14ac:dyDescent="0.25"/>
    <row r="3840" s="22" customFormat="1" x14ac:dyDescent="0.25"/>
    <row r="3841" s="22" customFormat="1" x14ac:dyDescent="0.25"/>
    <row r="3842" s="22" customFormat="1" x14ac:dyDescent="0.25"/>
    <row r="3843" s="22" customFormat="1" x14ac:dyDescent="0.25"/>
    <row r="3844" s="22" customFormat="1" x14ac:dyDescent="0.25"/>
    <row r="3845" s="22" customFormat="1" x14ac:dyDescent="0.25"/>
    <row r="3846" s="22" customFormat="1" x14ac:dyDescent="0.25"/>
    <row r="3847" s="22" customFormat="1" x14ac:dyDescent="0.25"/>
    <row r="3848" s="22" customFormat="1" x14ac:dyDescent="0.25"/>
    <row r="3849" s="22" customFormat="1" x14ac:dyDescent="0.25"/>
    <row r="3850" s="22" customFormat="1" x14ac:dyDescent="0.25"/>
    <row r="3851" s="22" customFormat="1" x14ac:dyDescent="0.25"/>
    <row r="3852" s="22" customFormat="1" x14ac:dyDescent="0.25"/>
    <row r="3853" s="22" customFormat="1" x14ac:dyDescent="0.25"/>
    <row r="3854" s="22" customFormat="1" x14ac:dyDescent="0.25"/>
    <row r="3855" s="22" customFormat="1" x14ac:dyDescent="0.25"/>
    <row r="3856" s="22" customFormat="1" x14ac:dyDescent="0.25"/>
    <row r="3857" s="22" customFormat="1" x14ac:dyDescent="0.25"/>
    <row r="3858" s="22" customFormat="1" x14ac:dyDescent="0.25"/>
    <row r="3859" s="22" customFormat="1" x14ac:dyDescent="0.25"/>
    <row r="3860" s="22" customFormat="1" x14ac:dyDescent="0.25"/>
    <row r="3861" s="22" customFormat="1" x14ac:dyDescent="0.25"/>
    <row r="3862" s="22" customFormat="1" x14ac:dyDescent="0.25"/>
    <row r="3863" s="22" customFormat="1" x14ac:dyDescent="0.25"/>
    <row r="3864" s="22" customFormat="1" x14ac:dyDescent="0.25"/>
    <row r="3865" s="22" customFormat="1" x14ac:dyDescent="0.25"/>
    <row r="3866" s="22" customFormat="1" x14ac:dyDescent="0.25"/>
    <row r="3867" s="22" customFormat="1" x14ac:dyDescent="0.25"/>
    <row r="3868" s="22" customFormat="1" x14ac:dyDescent="0.25"/>
    <row r="3869" s="22" customFormat="1" x14ac:dyDescent="0.25"/>
    <row r="3870" s="22" customFormat="1" x14ac:dyDescent="0.25"/>
    <row r="3871" s="22" customFormat="1" x14ac:dyDescent="0.25"/>
    <row r="3872" s="22" customFormat="1" x14ac:dyDescent="0.25"/>
    <row r="3873" s="22" customFormat="1" x14ac:dyDescent="0.25"/>
    <row r="3874" s="22" customFormat="1" x14ac:dyDescent="0.25"/>
    <row r="3875" s="22" customFormat="1" x14ac:dyDescent="0.25"/>
    <row r="3876" s="22" customFormat="1" x14ac:dyDescent="0.25"/>
    <row r="3877" s="22" customFormat="1" x14ac:dyDescent="0.25"/>
    <row r="3878" s="22" customFormat="1" x14ac:dyDescent="0.25"/>
    <row r="3879" s="22" customFormat="1" x14ac:dyDescent="0.25"/>
    <row r="3880" s="22" customFormat="1" x14ac:dyDescent="0.25"/>
    <row r="3881" s="22" customFormat="1" x14ac:dyDescent="0.25"/>
    <row r="3882" s="22" customFormat="1" x14ac:dyDescent="0.25"/>
    <row r="3883" s="22" customFormat="1" x14ac:dyDescent="0.25"/>
    <row r="3884" s="22" customFormat="1" x14ac:dyDescent="0.25"/>
    <row r="3885" s="22" customFormat="1" x14ac:dyDescent="0.25"/>
    <row r="3886" s="22" customFormat="1" x14ac:dyDescent="0.25"/>
    <row r="3887" s="22" customFormat="1" x14ac:dyDescent="0.25"/>
    <row r="3888" s="22" customFormat="1" x14ac:dyDescent="0.25"/>
    <row r="3889" s="22" customFormat="1" x14ac:dyDescent="0.25"/>
    <row r="3890" s="22" customFormat="1" x14ac:dyDescent="0.25"/>
    <row r="3891" s="22" customFormat="1" x14ac:dyDescent="0.25"/>
    <row r="3892" s="22" customFormat="1" x14ac:dyDescent="0.25"/>
    <row r="3893" s="22" customFormat="1" x14ac:dyDescent="0.25"/>
    <row r="3894" s="22" customFormat="1" x14ac:dyDescent="0.25"/>
    <row r="3895" s="22" customFormat="1" x14ac:dyDescent="0.25"/>
    <row r="3896" s="22" customFormat="1" x14ac:dyDescent="0.25"/>
    <row r="3897" s="22" customFormat="1" x14ac:dyDescent="0.25"/>
    <row r="3898" s="22" customFormat="1" x14ac:dyDescent="0.25"/>
    <row r="3899" s="22" customFormat="1" x14ac:dyDescent="0.25"/>
    <row r="3900" s="22" customFormat="1" x14ac:dyDescent="0.25"/>
    <row r="3901" s="22" customFormat="1" x14ac:dyDescent="0.25"/>
    <row r="3902" s="22" customFormat="1" x14ac:dyDescent="0.25"/>
    <row r="3903" s="22" customFormat="1" x14ac:dyDescent="0.25"/>
    <row r="3904" s="22" customFormat="1" x14ac:dyDescent="0.25"/>
    <row r="3905" s="22" customFormat="1" x14ac:dyDescent="0.25"/>
    <row r="3906" s="22" customFormat="1" x14ac:dyDescent="0.25"/>
    <row r="3907" s="22" customFormat="1" x14ac:dyDescent="0.25"/>
    <row r="3908" s="22" customFormat="1" x14ac:dyDescent="0.25"/>
    <row r="3909" s="22" customFormat="1" x14ac:dyDescent="0.25"/>
    <row r="3910" s="22" customFormat="1" x14ac:dyDescent="0.25"/>
    <row r="3911" s="22" customFormat="1" x14ac:dyDescent="0.25"/>
    <row r="3912" s="22" customFormat="1" x14ac:dyDescent="0.25"/>
    <row r="3913" s="22" customFormat="1" x14ac:dyDescent="0.25"/>
    <row r="3914" s="22" customFormat="1" x14ac:dyDescent="0.25"/>
    <row r="3915" s="22" customFormat="1" x14ac:dyDescent="0.25"/>
    <row r="3916" s="22" customFormat="1" x14ac:dyDescent="0.25"/>
    <row r="3917" s="22" customFormat="1" x14ac:dyDescent="0.25"/>
    <row r="3918" s="22" customFormat="1" x14ac:dyDescent="0.25"/>
    <row r="3919" s="22" customFormat="1" x14ac:dyDescent="0.25"/>
    <row r="3920" s="22" customFormat="1" x14ac:dyDescent="0.25"/>
    <row r="3921" s="22" customFormat="1" x14ac:dyDescent="0.25"/>
    <row r="3922" s="22" customFormat="1" x14ac:dyDescent="0.25"/>
    <row r="3923" s="22" customFormat="1" x14ac:dyDescent="0.25"/>
    <row r="3924" s="22" customFormat="1" x14ac:dyDescent="0.25"/>
    <row r="3925" s="22" customFormat="1" x14ac:dyDescent="0.25"/>
    <row r="3926" s="22" customFormat="1" x14ac:dyDescent="0.25"/>
    <row r="3927" s="22" customFormat="1" x14ac:dyDescent="0.25"/>
    <row r="3928" s="22" customFormat="1" x14ac:dyDescent="0.25"/>
    <row r="3929" s="22" customFormat="1" x14ac:dyDescent="0.25"/>
    <row r="3930" s="22" customFormat="1" x14ac:dyDescent="0.25"/>
    <row r="3931" s="22" customFormat="1" x14ac:dyDescent="0.25"/>
    <row r="3932" s="22" customFormat="1" x14ac:dyDescent="0.25"/>
    <row r="3933" s="22" customFormat="1" x14ac:dyDescent="0.25"/>
    <row r="3934" s="22" customFormat="1" x14ac:dyDescent="0.25"/>
    <row r="3935" s="22" customFormat="1" x14ac:dyDescent="0.25"/>
    <row r="3936" s="22" customFormat="1" x14ac:dyDescent="0.25"/>
    <row r="3937" s="22" customFormat="1" x14ac:dyDescent="0.25"/>
    <row r="3938" s="22" customFormat="1" x14ac:dyDescent="0.25"/>
    <row r="3939" s="22" customFormat="1" x14ac:dyDescent="0.25"/>
    <row r="3940" s="22" customFormat="1" x14ac:dyDescent="0.25"/>
    <row r="3941" s="22" customFormat="1" x14ac:dyDescent="0.25"/>
    <row r="3942" s="22" customFormat="1" x14ac:dyDescent="0.25"/>
    <row r="3943" s="22" customFormat="1" x14ac:dyDescent="0.25"/>
    <row r="3944" s="22" customFormat="1" x14ac:dyDescent="0.25"/>
    <row r="3945" s="22" customFormat="1" x14ac:dyDescent="0.25"/>
    <row r="3946" s="22" customFormat="1" x14ac:dyDescent="0.25"/>
    <row r="3947" s="22" customFormat="1" x14ac:dyDescent="0.25"/>
    <row r="3948" s="22" customFormat="1" x14ac:dyDescent="0.25"/>
    <row r="3949" s="22" customFormat="1" x14ac:dyDescent="0.25"/>
    <row r="3950" s="22" customFormat="1" x14ac:dyDescent="0.25"/>
    <row r="3951" s="22" customFormat="1" x14ac:dyDescent="0.25"/>
    <row r="3952" s="22" customFormat="1" x14ac:dyDescent="0.25"/>
    <row r="3953" s="22" customFormat="1" x14ac:dyDescent="0.25"/>
    <row r="3954" s="22" customFormat="1" x14ac:dyDescent="0.25"/>
    <row r="3955" s="22" customFormat="1" x14ac:dyDescent="0.25"/>
    <row r="3956" s="22" customFormat="1" x14ac:dyDescent="0.25"/>
    <row r="3957" s="22" customFormat="1" x14ac:dyDescent="0.25"/>
    <row r="3958" s="22" customFormat="1" x14ac:dyDescent="0.25"/>
    <row r="3959" s="22" customFormat="1" x14ac:dyDescent="0.25"/>
    <row r="3960" s="22" customFormat="1" x14ac:dyDescent="0.25"/>
    <row r="3961" s="22" customFormat="1" x14ac:dyDescent="0.25"/>
    <row r="3962" s="22" customFormat="1" x14ac:dyDescent="0.25"/>
    <row r="3963" s="22" customFormat="1" x14ac:dyDescent="0.25"/>
    <row r="3964" s="22" customFormat="1" x14ac:dyDescent="0.25"/>
    <row r="3965" s="22" customFormat="1" x14ac:dyDescent="0.25"/>
    <row r="3966" s="22" customFormat="1" x14ac:dyDescent="0.25"/>
    <row r="3967" s="22" customFormat="1" x14ac:dyDescent="0.25"/>
    <row r="3968" s="22" customFormat="1" x14ac:dyDescent="0.25"/>
    <row r="3969" s="22" customFormat="1" x14ac:dyDescent="0.25"/>
    <row r="3970" s="22" customFormat="1" x14ac:dyDescent="0.25"/>
    <row r="3971" s="22" customFormat="1" x14ac:dyDescent="0.25"/>
    <row r="3972" s="22" customFormat="1" x14ac:dyDescent="0.25"/>
    <row r="3973" s="22" customFormat="1" x14ac:dyDescent="0.25"/>
    <row r="3974" s="22" customFormat="1" x14ac:dyDescent="0.25"/>
    <row r="3975" s="22" customFormat="1" x14ac:dyDescent="0.25"/>
    <row r="3976" s="22" customFormat="1" x14ac:dyDescent="0.25"/>
    <row r="3977" s="22" customFormat="1" x14ac:dyDescent="0.25"/>
    <row r="3978" s="22" customFormat="1" x14ac:dyDescent="0.25"/>
    <row r="3979" s="22" customFormat="1" x14ac:dyDescent="0.25"/>
    <row r="3980" s="22" customFormat="1" x14ac:dyDescent="0.25"/>
    <row r="3981" s="22" customFormat="1" x14ac:dyDescent="0.25"/>
    <row r="3982" s="22" customFormat="1" x14ac:dyDescent="0.25"/>
    <row r="3983" s="22" customFormat="1" x14ac:dyDescent="0.25"/>
    <row r="3984" s="22" customFormat="1" x14ac:dyDescent="0.25"/>
    <row r="3985" s="22" customFormat="1" x14ac:dyDescent="0.25"/>
    <row r="3986" s="22" customFormat="1" x14ac:dyDescent="0.25"/>
    <row r="3987" s="22" customFormat="1" x14ac:dyDescent="0.25"/>
    <row r="3988" s="22" customFormat="1" x14ac:dyDescent="0.25"/>
    <row r="3989" s="22" customFormat="1" x14ac:dyDescent="0.25"/>
    <row r="3990" s="22" customFormat="1" x14ac:dyDescent="0.25"/>
    <row r="3991" s="22" customFormat="1" x14ac:dyDescent="0.25"/>
    <row r="3992" s="22" customFormat="1" x14ac:dyDescent="0.25"/>
    <row r="3993" s="22" customFormat="1" x14ac:dyDescent="0.25"/>
    <row r="3994" s="22" customFormat="1" x14ac:dyDescent="0.25"/>
    <row r="3995" s="22" customFormat="1" x14ac:dyDescent="0.25"/>
    <row r="3996" s="22" customFormat="1" x14ac:dyDescent="0.25"/>
    <row r="3997" s="22" customFormat="1" x14ac:dyDescent="0.25"/>
    <row r="3998" s="22" customFormat="1" x14ac:dyDescent="0.25"/>
    <row r="3999" s="22" customFormat="1" x14ac:dyDescent="0.25"/>
    <row r="4000" s="22" customFormat="1" x14ac:dyDescent="0.25"/>
    <row r="4001" s="22" customFormat="1" x14ac:dyDescent="0.25"/>
    <row r="4002" s="22" customFormat="1" x14ac:dyDescent="0.25"/>
    <row r="4003" s="22" customFormat="1" x14ac:dyDescent="0.25"/>
    <row r="4004" s="22" customFormat="1" x14ac:dyDescent="0.25"/>
    <row r="4005" s="22" customFormat="1" x14ac:dyDescent="0.25"/>
    <row r="4006" s="22" customFormat="1" x14ac:dyDescent="0.25"/>
    <row r="4007" s="22" customFormat="1" x14ac:dyDescent="0.25"/>
    <row r="4008" s="22" customFormat="1" x14ac:dyDescent="0.25"/>
    <row r="4009" s="22" customFormat="1" x14ac:dyDescent="0.25"/>
    <row r="4010" s="22" customFormat="1" x14ac:dyDescent="0.25"/>
    <row r="4011" s="22" customFormat="1" x14ac:dyDescent="0.25"/>
    <row r="4012" s="22" customFormat="1" x14ac:dyDescent="0.25"/>
    <row r="4013" s="22" customFormat="1" x14ac:dyDescent="0.25"/>
    <row r="4014" s="22" customFormat="1" x14ac:dyDescent="0.25"/>
    <row r="4015" s="22" customFormat="1" x14ac:dyDescent="0.25"/>
    <row r="4016" s="22" customFormat="1" x14ac:dyDescent="0.25"/>
    <row r="4017" s="22" customFormat="1" x14ac:dyDescent="0.25"/>
    <row r="4018" s="22" customFormat="1" x14ac:dyDescent="0.25"/>
    <row r="4019" s="22" customFormat="1" x14ac:dyDescent="0.25"/>
    <row r="4020" s="22" customFormat="1" x14ac:dyDescent="0.25"/>
    <row r="4021" s="22" customFormat="1" x14ac:dyDescent="0.25"/>
    <row r="4022" s="22" customFormat="1" x14ac:dyDescent="0.25"/>
    <row r="4023" s="22" customFormat="1" x14ac:dyDescent="0.25"/>
    <row r="4024" s="22" customFormat="1" x14ac:dyDescent="0.25"/>
    <row r="4025" s="22" customFormat="1" x14ac:dyDescent="0.25"/>
    <row r="4026" s="22" customFormat="1" x14ac:dyDescent="0.25"/>
    <row r="4027" s="22" customFormat="1" x14ac:dyDescent="0.25"/>
    <row r="4028" s="22" customFormat="1" x14ac:dyDescent="0.25"/>
    <row r="4029" s="22" customFormat="1" x14ac:dyDescent="0.25"/>
    <row r="4030" s="22" customFormat="1" x14ac:dyDescent="0.25"/>
    <row r="4031" s="22" customFormat="1" x14ac:dyDescent="0.25"/>
    <row r="4032" s="22" customFormat="1" x14ac:dyDescent="0.25"/>
    <row r="4033" s="22" customFormat="1" x14ac:dyDescent="0.25"/>
    <row r="4034" s="22" customFormat="1" x14ac:dyDescent="0.25"/>
    <row r="4035" s="22" customFormat="1" x14ac:dyDescent="0.25"/>
    <row r="4036" s="22" customFormat="1" x14ac:dyDescent="0.25"/>
    <row r="4037" s="22" customFormat="1" x14ac:dyDescent="0.25"/>
    <row r="4038" s="22" customFormat="1" x14ac:dyDescent="0.25"/>
    <row r="4039" s="22" customFormat="1" x14ac:dyDescent="0.25"/>
    <row r="4040" s="22" customFormat="1" x14ac:dyDescent="0.25"/>
    <row r="4041" s="22" customFormat="1" x14ac:dyDescent="0.25"/>
    <row r="4042" s="22" customFormat="1" x14ac:dyDescent="0.25"/>
    <row r="4043" s="22" customFormat="1" x14ac:dyDescent="0.25"/>
    <row r="4044" s="22" customFormat="1" x14ac:dyDescent="0.25"/>
    <row r="4045" s="22" customFormat="1" x14ac:dyDescent="0.25"/>
    <row r="4046" s="22" customFormat="1" x14ac:dyDescent="0.25"/>
    <row r="4047" s="22" customFormat="1" x14ac:dyDescent="0.25"/>
    <row r="4048" s="22" customFormat="1" x14ac:dyDescent="0.25"/>
    <row r="4049" s="22" customFormat="1" x14ac:dyDescent="0.25"/>
    <row r="4050" s="22" customFormat="1" x14ac:dyDescent="0.25"/>
    <row r="4051" s="22" customFormat="1" x14ac:dyDescent="0.25"/>
    <row r="4052" s="22" customFormat="1" x14ac:dyDescent="0.25"/>
    <row r="4053" s="22" customFormat="1" x14ac:dyDescent="0.25"/>
    <row r="4054" s="22" customFormat="1" x14ac:dyDescent="0.25"/>
    <row r="4055" s="22" customFormat="1" x14ac:dyDescent="0.25"/>
    <row r="4056" s="22" customFormat="1" x14ac:dyDescent="0.25"/>
    <row r="4057" s="22" customFormat="1" x14ac:dyDescent="0.25"/>
    <row r="4058" s="22" customFormat="1" x14ac:dyDescent="0.25"/>
    <row r="4059" s="22" customFormat="1" x14ac:dyDescent="0.25"/>
    <row r="4060" s="22" customFormat="1" x14ac:dyDescent="0.25"/>
    <row r="4061" s="22" customFormat="1" x14ac:dyDescent="0.25"/>
    <row r="4062" s="22" customFormat="1" x14ac:dyDescent="0.25"/>
    <row r="4063" s="22" customFormat="1" x14ac:dyDescent="0.25"/>
    <row r="4064" s="22" customFormat="1" x14ac:dyDescent="0.25"/>
    <row r="4065" s="22" customFormat="1" x14ac:dyDescent="0.25"/>
    <row r="4066" s="22" customFormat="1" x14ac:dyDescent="0.25"/>
    <row r="4067" s="22" customFormat="1" x14ac:dyDescent="0.25"/>
    <row r="4068" s="22" customFormat="1" x14ac:dyDescent="0.25"/>
    <row r="4069" s="22" customFormat="1" x14ac:dyDescent="0.25"/>
    <row r="4070" s="22" customFormat="1" x14ac:dyDescent="0.25"/>
    <row r="4071" s="22" customFormat="1" x14ac:dyDescent="0.25"/>
    <row r="4072" s="22" customFormat="1" x14ac:dyDescent="0.25"/>
    <row r="4073" s="22" customFormat="1" x14ac:dyDescent="0.25"/>
    <row r="4074" s="22" customFormat="1" x14ac:dyDescent="0.25"/>
    <row r="4075" s="22" customFormat="1" x14ac:dyDescent="0.25"/>
    <row r="4076" s="22" customFormat="1" x14ac:dyDescent="0.25"/>
    <row r="4077" s="22" customFormat="1" x14ac:dyDescent="0.25"/>
    <row r="4078" s="22" customFormat="1" x14ac:dyDescent="0.25"/>
    <row r="4079" s="22" customFormat="1" x14ac:dyDescent="0.25"/>
    <row r="4080" s="22" customFormat="1" x14ac:dyDescent="0.25"/>
    <row r="4081" s="22" customFormat="1" x14ac:dyDescent="0.25"/>
    <row r="4082" s="22" customFormat="1" x14ac:dyDescent="0.25"/>
    <row r="4083" s="22" customFormat="1" x14ac:dyDescent="0.25"/>
    <row r="4084" s="22" customFormat="1" x14ac:dyDescent="0.25"/>
    <row r="4085" s="22" customFormat="1" x14ac:dyDescent="0.25"/>
    <row r="4086" s="22" customFormat="1" x14ac:dyDescent="0.25"/>
    <row r="4087" s="22" customFormat="1" x14ac:dyDescent="0.25"/>
    <row r="4088" s="22" customFormat="1" x14ac:dyDescent="0.25"/>
    <row r="4089" s="22" customFormat="1" x14ac:dyDescent="0.25"/>
    <row r="4090" s="22" customFormat="1" x14ac:dyDescent="0.25"/>
    <row r="4091" s="22" customFormat="1" x14ac:dyDescent="0.25"/>
    <row r="4092" s="22" customFormat="1" x14ac:dyDescent="0.25"/>
    <row r="4093" s="22" customFormat="1" x14ac:dyDescent="0.25"/>
    <row r="4094" s="22" customFormat="1" x14ac:dyDescent="0.25"/>
    <row r="4095" s="22" customFormat="1" x14ac:dyDescent="0.25"/>
    <row r="4096" s="22" customFormat="1" x14ac:dyDescent="0.25"/>
    <row r="4097" s="22" customFormat="1" x14ac:dyDescent="0.25"/>
    <row r="4098" s="22" customFormat="1" x14ac:dyDescent="0.25"/>
    <row r="4099" s="22" customFormat="1" x14ac:dyDescent="0.25"/>
    <row r="4100" s="22" customFormat="1" x14ac:dyDescent="0.25"/>
    <row r="4101" s="22" customFormat="1" x14ac:dyDescent="0.25"/>
    <row r="4102" s="22" customFormat="1" x14ac:dyDescent="0.25"/>
    <row r="4103" s="22" customFormat="1" x14ac:dyDescent="0.25"/>
    <row r="4104" s="22" customFormat="1" x14ac:dyDescent="0.25"/>
    <row r="4105" s="22" customFormat="1" x14ac:dyDescent="0.25"/>
    <row r="4106" s="22" customFormat="1" x14ac:dyDescent="0.25"/>
    <row r="4107" s="22" customFormat="1" x14ac:dyDescent="0.25"/>
    <row r="4108" s="22" customFormat="1" x14ac:dyDescent="0.25"/>
    <row r="4109" s="22" customFormat="1" x14ac:dyDescent="0.25"/>
    <row r="4110" s="22" customFormat="1" x14ac:dyDescent="0.25"/>
    <row r="4111" s="22" customFormat="1" x14ac:dyDescent="0.25"/>
    <row r="4112" s="22" customFormat="1" x14ac:dyDescent="0.25"/>
    <row r="4113" s="22" customFormat="1" x14ac:dyDescent="0.25"/>
    <row r="4114" s="22" customFormat="1" x14ac:dyDescent="0.25"/>
    <row r="4115" s="22" customFormat="1" x14ac:dyDescent="0.25"/>
    <row r="4116" s="22" customFormat="1" x14ac:dyDescent="0.25"/>
    <row r="4117" s="22" customFormat="1" x14ac:dyDescent="0.25"/>
    <row r="4118" s="22" customFormat="1" x14ac:dyDescent="0.25"/>
    <row r="4119" s="22" customFormat="1" x14ac:dyDescent="0.25"/>
    <row r="4120" s="22" customFormat="1" x14ac:dyDescent="0.25"/>
    <row r="4121" s="22" customFormat="1" x14ac:dyDescent="0.25"/>
    <row r="4122" s="22" customFormat="1" x14ac:dyDescent="0.25"/>
    <row r="4123" s="22" customFormat="1" x14ac:dyDescent="0.25"/>
    <row r="4124" s="22" customFormat="1" x14ac:dyDescent="0.25"/>
    <row r="4125" s="22" customFormat="1" x14ac:dyDescent="0.25"/>
    <row r="4126" s="22" customFormat="1" x14ac:dyDescent="0.25"/>
    <row r="4127" s="22" customFormat="1" x14ac:dyDescent="0.25"/>
    <row r="4128" s="22" customFormat="1" x14ac:dyDescent="0.25"/>
    <row r="4129" s="22" customFormat="1" x14ac:dyDescent="0.25"/>
    <row r="4130" s="22" customFormat="1" x14ac:dyDescent="0.25"/>
    <row r="4131" s="22" customFormat="1" x14ac:dyDescent="0.25"/>
    <row r="4132" s="22" customFormat="1" x14ac:dyDescent="0.25"/>
    <row r="4133" s="22" customFormat="1" x14ac:dyDescent="0.25"/>
    <row r="4134" s="22" customFormat="1" x14ac:dyDescent="0.25"/>
    <row r="4135" s="22" customFormat="1" x14ac:dyDescent="0.25"/>
    <row r="4136" s="22" customFormat="1" x14ac:dyDescent="0.25"/>
    <row r="4137" s="22" customFormat="1" x14ac:dyDescent="0.25"/>
    <row r="4138" s="22" customFormat="1" x14ac:dyDescent="0.25"/>
    <row r="4139" s="22" customFormat="1" x14ac:dyDescent="0.25"/>
    <row r="4140" s="22" customFormat="1" x14ac:dyDescent="0.25"/>
    <row r="4141" s="22" customFormat="1" x14ac:dyDescent="0.25"/>
    <row r="4142" s="22" customFormat="1" x14ac:dyDescent="0.25"/>
    <row r="4143" s="22" customFormat="1" x14ac:dyDescent="0.25"/>
    <row r="4144" s="22" customFormat="1" x14ac:dyDescent="0.25"/>
    <row r="4145" s="22" customFormat="1" x14ac:dyDescent="0.25"/>
    <row r="4146" s="22" customFormat="1" x14ac:dyDescent="0.25"/>
    <row r="4147" s="22" customFormat="1" x14ac:dyDescent="0.25"/>
    <row r="4148" s="22" customFormat="1" x14ac:dyDescent="0.25"/>
    <row r="4149" s="22" customFormat="1" x14ac:dyDescent="0.25"/>
    <row r="4150" s="22" customFormat="1" x14ac:dyDescent="0.25"/>
    <row r="4151" s="22" customFormat="1" x14ac:dyDescent="0.25"/>
    <row r="4152" s="22" customFormat="1" x14ac:dyDescent="0.25"/>
    <row r="4153" s="22" customFormat="1" x14ac:dyDescent="0.25"/>
    <row r="4154" s="22" customFormat="1" x14ac:dyDescent="0.25"/>
    <row r="4155" s="22" customFormat="1" x14ac:dyDescent="0.25"/>
    <row r="4156" s="22" customFormat="1" x14ac:dyDescent="0.25"/>
    <row r="4157" s="22" customFormat="1" x14ac:dyDescent="0.25"/>
    <row r="4158" s="22" customFormat="1" x14ac:dyDescent="0.25"/>
    <row r="4159" s="22" customFormat="1" x14ac:dyDescent="0.25"/>
    <row r="4160" s="22" customFormat="1" x14ac:dyDescent="0.25"/>
    <row r="4161" s="22" customFormat="1" x14ac:dyDescent="0.25"/>
    <row r="4162" s="22" customFormat="1" x14ac:dyDescent="0.25"/>
    <row r="4163" s="22" customFormat="1" x14ac:dyDescent="0.25"/>
    <row r="4164" s="22" customFormat="1" x14ac:dyDescent="0.25"/>
    <row r="4165" s="22" customFormat="1" x14ac:dyDescent="0.25"/>
    <row r="4166" s="22" customFormat="1" x14ac:dyDescent="0.25"/>
    <row r="4167" s="22" customFormat="1" x14ac:dyDescent="0.25"/>
    <row r="4168" s="22" customFormat="1" x14ac:dyDescent="0.25"/>
    <row r="4169" s="22" customFormat="1" x14ac:dyDescent="0.25"/>
    <row r="4170" s="22" customFormat="1" x14ac:dyDescent="0.25"/>
    <row r="4171" s="22" customFormat="1" x14ac:dyDescent="0.25"/>
    <row r="4172" s="22" customFormat="1" x14ac:dyDescent="0.25"/>
    <row r="4173" s="22" customFormat="1" x14ac:dyDescent="0.25"/>
    <row r="4174" s="22" customFormat="1" x14ac:dyDescent="0.25"/>
    <row r="4175" s="22" customFormat="1" x14ac:dyDescent="0.25"/>
    <row r="4176" s="22" customFormat="1" x14ac:dyDescent="0.25"/>
    <row r="4177" s="22" customFormat="1" x14ac:dyDescent="0.25"/>
    <row r="4178" s="22" customFormat="1" x14ac:dyDescent="0.25"/>
    <row r="4179" s="22" customFormat="1" x14ac:dyDescent="0.25"/>
    <row r="4180" s="22" customFormat="1" x14ac:dyDescent="0.25"/>
    <row r="4181" s="22" customFormat="1" x14ac:dyDescent="0.25"/>
    <row r="4182" s="22" customFormat="1" x14ac:dyDescent="0.25"/>
    <row r="4183" s="22" customFormat="1" x14ac:dyDescent="0.25"/>
    <row r="4184" s="22" customFormat="1" x14ac:dyDescent="0.25"/>
    <row r="4185" s="22" customFormat="1" x14ac:dyDescent="0.25"/>
    <row r="4186" s="22" customFormat="1" x14ac:dyDescent="0.25"/>
    <row r="4187" s="22" customFormat="1" x14ac:dyDescent="0.25"/>
    <row r="4188" s="22" customFormat="1" x14ac:dyDescent="0.25"/>
    <row r="4189" s="22" customFormat="1" x14ac:dyDescent="0.25"/>
    <row r="4190" s="22" customFormat="1" x14ac:dyDescent="0.25"/>
    <row r="4191" s="22" customFormat="1" x14ac:dyDescent="0.25"/>
    <row r="4192" s="22" customFormat="1" x14ac:dyDescent="0.25"/>
    <row r="4193" s="22" customFormat="1" x14ac:dyDescent="0.25"/>
    <row r="4194" s="22" customFormat="1" x14ac:dyDescent="0.25"/>
    <row r="4195" s="22" customFormat="1" x14ac:dyDescent="0.25"/>
    <row r="4196" s="22" customFormat="1" x14ac:dyDescent="0.25"/>
    <row r="4197" s="22" customFormat="1" x14ac:dyDescent="0.25"/>
    <row r="4198" s="22" customFormat="1" x14ac:dyDescent="0.25"/>
    <row r="4199" s="22" customFormat="1" x14ac:dyDescent="0.25"/>
    <row r="4200" s="22" customFormat="1" x14ac:dyDescent="0.25"/>
    <row r="4201" s="22" customFormat="1" x14ac:dyDescent="0.25"/>
    <row r="4202" s="22" customFormat="1" x14ac:dyDescent="0.25"/>
    <row r="4203" s="22" customFormat="1" x14ac:dyDescent="0.25"/>
    <row r="4204" s="22" customFormat="1" x14ac:dyDescent="0.25"/>
    <row r="4205" s="22" customFormat="1" x14ac:dyDescent="0.25"/>
    <row r="4206" s="22" customFormat="1" x14ac:dyDescent="0.25"/>
    <row r="4207" s="22" customFormat="1" x14ac:dyDescent="0.25"/>
    <row r="4208" s="22" customFormat="1" x14ac:dyDescent="0.25"/>
    <row r="4209" s="22" customFormat="1" x14ac:dyDescent="0.25"/>
    <row r="4210" s="22" customFormat="1" x14ac:dyDescent="0.25"/>
    <row r="4211" s="22" customFormat="1" x14ac:dyDescent="0.25"/>
    <row r="4212" s="22" customFormat="1" x14ac:dyDescent="0.25"/>
    <row r="4213" s="22" customFormat="1" x14ac:dyDescent="0.25"/>
    <row r="4214" s="22" customFormat="1" x14ac:dyDescent="0.25"/>
    <row r="4215" s="22" customFormat="1" x14ac:dyDescent="0.25"/>
    <row r="4216" s="22" customFormat="1" x14ac:dyDescent="0.25"/>
    <row r="4217" s="22" customFormat="1" x14ac:dyDescent="0.25"/>
    <row r="4218" s="22" customFormat="1" x14ac:dyDescent="0.25"/>
    <row r="4219" s="22" customFormat="1" x14ac:dyDescent="0.25"/>
    <row r="4220" s="22" customFormat="1" x14ac:dyDescent="0.25"/>
    <row r="4221" s="22" customFormat="1" x14ac:dyDescent="0.25"/>
    <row r="4222" s="22" customFormat="1" x14ac:dyDescent="0.25"/>
    <row r="4223" s="22" customFormat="1" x14ac:dyDescent="0.25"/>
    <row r="4224" s="22" customFormat="1" x14ac:dyDescent="0.25"/>
    <row r="4225" s="22" customFormat="1" x14ac:dyDescent="0.25"/>
    <row r="4226" s="22" customFormat="1" x14ac:dyDescent="0.25"/>
    <row r="4227" s="22" customFormat="1" x14ac:dyDescent="0.25"/>
    <row r="4228" s="22" customFormat="1" x14ac:dyDescent="0.25"/>
    <row r="4229" s="22" customFormat="1" x14ac:dyDescent="0.25"/>
    <row r="4230" s="22" customFormat="1" x14ac:dyDescent="0.25"/>
    <row r="4231" s="22" customFormat="1" x14ac:dyDescent="0.25"/>
    <row r="4232" s="22" customFormat="1" x14ac:dyDescent="0.25"/>
    <row r="4233" s="22" customFormat="1" x14ac:dyDescent="0.25"/>
    <row r="4234" s="22" customFormat="1" x14ac:dyDescent="0.25"/>
    <row r="4235" s="22" customFormat="1" x14ac:dyDescent="0.25"/>
    <row r="4236" s="22" customFormat="1" x14ac:dyDescent="0.25"/>
    <row r="4237" s="22" customFormat="1" x14ac:dyDescent="0.25"/>
    <row r="4238" s="22" customFormat="1" x14ac:dyDescent="0.25"/>
    <row r="4239" s="22" customFormat="1" x14ac:dyDescent="0.25"/>
    <row r="4240" s="22" customFormat="1" x14ac:dyDescent="0.25"/>
    <row r="4241" s="22" customFormat="1" x14ac:dyDescent="0.25"/>
    <row r="4242" s="22" customFormat="1" x14ac:dyDescent="0.25"/>
    <row r="4243" s="22" customFormat="1" x14ac:dyDescent="0.25"/>
    <row r="4244" s="22" customFormat="1" x14ac:dyDescent="0.25"/>
    <row r="4245" s="22" customFormat="1" x14ac:dyDescent="0.25"/>
    <row r="4246" s="22" customFormat="1" x14ac:dyDescent="0.25"/>
    <row r="4247" s="22" customFormat="1" x14ac:dyDescent="0.25"/>
    <row r="4248" s="22" customFormat="1" x14ac:dyDescent="0.25"/>
    <row r="4249" s="22" customFormat="1" x14ac:dyDescent="0.25"/>
    <row r="4250" s="22" customFormat="1" x14ac:dyDescent="0.25"/>
    <row r="4251" s="22" customFormat="1" x14ac:dyDescent="0.25"/>
    <row r="4252" s="22" customFormat="1" x14ac:dyDescent="0.25"/>
    <row r="4253" s="22" customFormat="1" x14ac:dyDescent="0.25"/>
    <row r="4254" s="22" customFormat="1" x14ac:dyDescent="0.25"/>
    <row r="4255" s="22" customFormat="1" x14ac:dyDescent="0.25"/>
    <row r="4256" s="22" customFormat="1" x14ac:dyDescent="0.25"/>
    <row r="4257" s="22" customFormat="1" x14ac:dyDescent="0.25"/>
    <row r="4258" s="22" customFormat="1" x14ac:dyDescent="0.25"/>
    <row r="4259" s="22" customFormat="1" x14ac:dyDescent="0.25"/>
    <row r="4260" s="22" customFormat="1" x14ac:dyDescent="0.25"/>
    <row r="4261" s="22" customFormat="1" x14ac:dyDescent="0.25"/>
    <row r="4262" s="22" customFormat="1" x14ac:dyDescent="0.25"/>
    <row r="4263" s="22" customFormat="1" x14ac:dyDescent="0.25"/>
    <row r="4264" s="22" customFormat="1" x14ac:dyDescent="0.25"/>
    <row r="4265" s="22" customFormat="1" x14ac:dyDescent="0.25"/>
    <row r="4266" s="22" customFormat="1" x14ac:dyDescent="0.25"/>
    <row r="4267" s="22" customFormat="1" x14ac:dyDescent="0.25"/>
    <row r="4268" s="22" customFormat="1" x14ac:dyDescent="0.25"/>
    <row r="4269" s="22" customFormat="1" x14ac:dyDescent="0.25"/>
    <row r="4270" s="22" customFormat="1" x14ac:dyDescent="0.25"/>
    <row r="4271" s="22" customFormat="1" x14ac:dyDescent="0.25"/>
    <row r="4272" s="22" customFormat="1" x14ac:dyDescent="0.25"/>
    <row r="4273" s="22" customFormat="1" x14ac:dyDescent="0.25"/>
    <row r="4274" s="22" customFormat="1" x14ac:dyDescent="0.25"/>
    <row r="4275" s="22" customFormat="1" x14ac:dyDescent="0.25"/>
    <row r="4276" s="22" customFormat="1" x14ac:dyDescent="0.25"/>
    <row r="4277" s="22" customFormat="1" x14ac:dyDescent="0.25"/>
    <row r="4278" s="22" customFormat="1" x14ac:dyDescent="0.25"/>
    <row r="4279" s="22" customFormat="1" x14ac:dyDescent="0.25"/>
    <row r="4280" s="22" customFormat="1" x14ac:dyDescent="0.25"/>
    <row r="4281" s="22" customFormat="1" x14ac:dyDescent="0.25"/>
    <row r="4282" s="22" customFormat="1" x14ac:dyDescent="0.25"/>
    <row r="4283" s="22" customFormat="1" x14ac:dyDescent="0.25"/>
    <row r="4284" s="22" customFormat="1" x14ac:dyDescent="0.25"/>
    <row r="4285" s="22" customFormat="1" x14ac:dyDescent="0.25"/>
    <row r="4286" s="22" customFormat="1" x14ac:dyDescent="0.25"/>
    <row r="4287" s="22" customFormat="1" x14ac:dyDescent="0.25"/>
    <row r="4288" s="22" customFormat="1" x14ac:dyDescent="0.25"/>
    <row r="4289" s="22" customFormat="1" x14ac:dyDescent="0.25"/>
    <row r="4290" s="22" customFormat="1" x14ac:dyDescent="0.25"/>
    <row r="4291" s="22" customFormat="1" x14ac:dyDescent="0.25"/>
    <row r="4292" s="22" customFormat="1" x14ac:dyDescent="0.25"/>
    <row r="4293" s="22" customFormat="1" x14ac:dyDescent="0.25"/>
    <row r="4294" s="22" customFormat="1" x14ac:dyDescent="0.25"/>
    <row r="4295" s="22" customFormat="1" x14ac:dyDescent="0.25"/>
    <row r="4296" s="22" customFormat="1" x14ac:dyDescent="0.25"/>
    <row r="4297" s="22" customFormat="1" x14ac:dyDescent="0.25"/>
    <row r="4298" s="22" customFormat="1" x14ac:dyDescent="0.25"/>
    <row r="4299" s="22" customFormat="1" x14ac:dyDescent="0.25"/>
    <row r="4300" s="22" customFormat="1" x14ac:dyDescent="0.25"/>
    <row r="4301" s="22" customFormat="1" x14ac:dyDescent="0.25"/>
    <row r="4302" s="22" customFormat="1" x14ac:dyDescent="0.25"/>
    <row r="4303" s="22" customFormat="1" x14ac:dyDescent="0.25"/>
    <row r="4304" s="22" customFormat="1" x14ac:dyDescent="0.25"/>
    <row r="4305" s="22" customFormat="1" x14ac:dyDescent="0.25"/>
    <row r="4306" s="22" customFormat="1" x14ac:dyDescent="0.25"/>
    <row r="4307" s="22" customFormat="1" x14ac:dyDescent="0.25"/>
    <row r="4308" s="22" customFormat="1" x14ac:dyDescent="0.25"/>
    <row r="4309" s="22" customFormat="1" x14ac:dyDescent="0.25"/>
    <row r="4310" s="22" customFormat="1" x14ac:dyDescent="0.25"/>
    <row r="4311" s="22" customFormat="1" x14ac:dyDescent="0.25"/>
    <row r="4312" s="22" customFormat="1" x14ac:dyDescent="0.25"/>
    <row r="4313" s="22" customFormat="1" x14ac:dyDescent="0.25"/>
    <row r="4314" s="22" customFormat="1" x14ac:dyDescent="0.25"/>
    <row r="4315" s="22" customFormat="1" x14ac:dyDescent="0.25"/>
    <row r="4316" s="22" customFormat="1" x14ac:dyDescent="0.25"/>
    <row r="4317" s="22" customFormat="1" x14ac:dyDescent="0.25"/>
    <row r="4318" s="22" customFormat="1" x14ac:dyDescent="0.25"/>
    <row r="4319" s="22" customFormat="1" x14ac:dyDescent="0.25"/>
    <row r="4320" s="22" customFormat="1" x14ac:dyDescent="0.25"/>
    <row r="4321" s="22" customFormat="1" x14ac:dyDescent="0.25"/>
    <row r="4322" s="22" customFormat="1" x14ac:dyDescent="0.25"/>
    <row r="4323" s="22" customFormat="1" x14ac:dyDescent="0.25"/>
    <row r="4324" s="22" customFormat="1" x14ac:dyDescent="0.25"/>
    <row r="4325" s="22" customFormat="1" x14ac:dyDescent="0.25"/>
    <row r="4326" s="22" customFormat="1" x14ac:dyDescent="0.25"/>
    <row r="4327" s="22" customFormat="1" x14ac:dyDescent="0.25"/>
    <row r="4328" s="22" customFormat="1" x14ac:dyDescent="0.25"/>
    <row r="4329" s="22" customFormat="1" x14ac:dyDescent="0.25"/>
    <row r="4330" s="22" customFormat="1" x14ac:dyDescent="0.25"/>
    <row r="4331" s="22" customFormat="1" x14ac:dyDescent="0.25"/>
    <row r="4332" s="22" customFormat="1" x14ac:dyDescent="0.25"/>
    <row r="4333" s="22" customFormat="1" x14ac:dyDescent="0.25"/>
    <row r="4334" s="22" customFormat="1" x14ac:dyDescent="0.25"/>
    <row r="4335" s="22" customFormat="1" x14ac:dyDescent="0.25"/>
    <row r="4336" s="22" customFormat="1" x14ac:dyDescent="0.25"/>
    <row r="4337" s="22" customFormat="1" x14ac:dyDescent="0.25"/>
    <row r="4338" s="22" customFormat="1" x14ac:dyDescent="0.25"/>
    <row r="4339" s="22" customFormat="1" x14ac:dyDescent="0.25"/>
    <row r="4340" s="22" customFormat="1" x14ac:dyDescent="0.25"/>
    <row r="4341" s="22" customFormat="1" x14ac:dyDescent="0.25"/>
    <row r="4342" s="22" customFormat="1" x14ac:dyDescent="0.25"/>
    <row r="4343" s="22" customFormat="1" x14ac:dyDescent="0.25"/>
    <row r="4344" s="22" customFormat="1" x14ac:dyDescent="0.25"/>
    <row r="4345" s="22" customFormat="1" x14ac:dyDescent="0.25"/>
    <row r="4346" s="22" customFormat="1" x14ac:dyDescent="0.25"/>
    <row r="4347" s="22" customFormat="1" x14ac:dyDescent="0.25"/>
    <row r="4348" s="22" customFormat="1" x14ac:dyDescent="0.25"/>
    <row r="4349" s="22" customFormat="1" x14ac:dyDescent="0.25"/>
    <row r="4350" s="22" customFormat="1" x14ac:dyDescent="0.25"/>
    <row r="4351" s="22" customFormat="1" x14ac:dyDescent="0.25"/>
    <row r="4352" s="22" customFormat="1" x14ac:dyDescent="0.25"/>
    <row r="4353" s="22" customFormat="1" x14ac:dyDescent="0.25"/>
    <row r="4354" s="22" customFormat="1" x14ac:dyDescent="0.25"/>
    <row r="4355" s="22" customFormat="1" x14ac:dyDescent="0.25"/>
    <row r="4356" s="22" customFormat="1" x14ac:dyDescent="0.25"/>
    <row r="4357" s="22" customFormat="1" x14ac:dyDescent="0.25"/>
    <row r="4358" s="22" customFormat="1" x14ac:dyDescent="0.25"/>
    <row r="4359" s="22" customFormat="1" x14ac:dyDescent="0.25"/>
    <row r="4360" s="22" customFormat="1" x14ac:dyDescent="0.25"/>
    <row r="4361" s="22" customFormat="1" x14ac:dyDescent="0.25"/>
    <row r="4362" s="22" customFormat="1" x14ac:dyDescent="0.25"/>
    <row r="4363" s="22" customFormat="1" x14ac:dyDescent="0.25"/>
    <row r="4364" s="22" customFormat="1" x14ac:dyDescent="0.25"/>
    <row r="4365" s="22" customFormat="1" x14ac:dyDescent="0.25"/>
    <row r="4366" s="22" customFormat="1" x14ac:dyDescent="0.25"/>
    <row r="4367" s="22" customFormat="1" x14ac:dyDescent="0.25"/>
    <row r="4368" s="22" customFormat="1" x14ac:dyDescent="0.25"/>
    <row r="4369" s="22" customFormat="1" x14ac:dyDescent="0.25"/>
    <row r="4370" s="22" customFormat="1" x14ac:dyDescent="0.25"/>
    <row r="4371" s="22" customFormat="1" x14ac:dyDescent="0.25"/>
    <row r="4372" s="22" customFormat="1" x14ac:dyDescent="0.25"/>
    <row r="4373" s="22" customFormat="1" x14ac:dyDescent="0.25"/>
    <row r="4374" s="22" customFormat="1" x14ac:dyDescent="0.25"/>
    <row r="4375" s="22" customFormat="1" x14ac:dyDescent="0.25"/>
    <row r="4376" s="22" customFormat="1" x14ac:dyDescent="0.25"/>
    <row r="4377" s="22" customFormat="1" x14ac:dyDescent="0.25"/>
    <row r="4378" s="22" customFormat="1" x14ac:dyDescent="0.25"/>
    <row r="4379" s="22" customFormat="1" x14ac:dyDescent="0.25"/>
    <row r="4380" s="22" customFormat="1" x14ac:dyDescent="0.25"/>
    <row r="4381" s="22" customFormat="1" x14ac:dyDescent="0.25"/>
    <row r="4382" s="22" customFormat="1" x14ac:dyDescent="0.25"/>
    <row r="4383" s="22" customFormat="1" x14ac:dyDescent="0.25"/>
    <row r="4384" s="22" customFormat="1" x14ac:dyDescent="0.25"/>
    <row r="4385" s="22" customFormat="1" x14ac:dyDescent="0.25"/>
    <row r="4386" s="22" customFormat="1" x14ac:dyDescent="0.25"/>
    <row r="4387" s="22" customFormat="1" x14ac:dyDescent="0.25"/>
    <row r="4388" s="22" customFormat="1" x14ac:dyDescent="0.25"/>
    <row r="4389" s="22" customFormat="1" x14ac:dyDescent="0.25"/>
    <row r="4390" s="22" customFormat="1" x14ac:dyDescent="0.25"/>
    <row r="4391" s="22" customFormat="1" x14ac:dyDescent="0.25"/>
    <row r="4392" s="22" customFormat="1" x14ac:dyDescent="0.25"/>
    <row r="4393" s="22" customFormat="1" x14ac:dyDescent="0.25"/>
    <row r="4394" s="22" customFormat="1" x14ac:dyDescent="0.25"/>
    <row r="4395" s="22" customFormat="1" x14ac:dyDescent="0.25"/>
    <row r="4396" s="22" customFormat="1" x14ac:dyDescent="0.25"/>
    <row r="4397" s="22" customFormat="1" x14ac:dyDescent="0.25"/>
    <row r="4398" s="22" customFormat="1" x14ac:dyDescent="0.25"/>
    <row r="4399" s="22" customFormat="1" x14ac:dyDescent="0.25"/>
    <row r="4400" s="22" customFormat="1" x14ac:dyDescent="0.25"/>
    <row r="4401" s="22" customFormat="1" x14ac:dyDescent="0.25"/>
    <row r="4402" s="22" customFormat="1" x14ac:dyDescent="0.25"/>
    <row r="4403" s="22" customFormat="1" x14ac:dyDescent="0.25"/>
    <row r="4404" s="22" customFormat="1" x14ac:dyDescent="0.25"/>
    <row r="4405" s="22" customFormat="1" x14ac:dyDescent="0.25"/>
    <row r="4406" s="22" customFormat="1" x14ac:dyDescent="0.25"/>
    <row r="4407" s="22" customFormat="1" x14ac:dyDescent="0.25"/>
    <row r="4408" s="22" customFormat="1" x14ac:dyDescent="0.25"/>
    <row r="4409" s="22" customFormat="1" x14ac:dyDescent="0.25"/>
    <row r="4410" s="22" customFormat="1" x14ac:dyDescent="0.25"/>
    <row r="4411" s="22" customFormat="1" x14ac:dyDescent="0.25"/>
    <row r="4412" s="22" customFormat="1" x14ac:dyDescent="0.25"/>
    <row r="4413" s="22" customFormat="1" x14ac:dyDescent="0.25"/>
    <row r="4414" s="22" customFormat="1" x14ac:dyDescent="0.25"/>
    <row r="4415" s="22" customFormat="1" x14ac:dyDescent="0.25"/>
    <row r="4416" s="22" customFormat="1" x14ac:dyDescent="0.25"/>
    <row r="4417" s="22" customFormat="1" x14ac:dyDescent="0.25"/>
    <row r="4418" s="22" customFormat="1" x14ac:dyDescent="0.25"/>
    <row r="4419" s="22" customFormat="1" x14ac:dyDescent="0.25"/>
    <row r="4420" s="22" customFormat="1" x14ac:dyDescent="0.25"/>
    <row r="4421" s="22" customFormat="1" x14ac:dyDescent="0.25"/>
    <row r="4422" s="22" customFormat="1" x14ac:dyDescent="0.25"/>
    <row r="4423" s="22" customFormat="1" x14ac:dyDescent="0.25"/>
    <row r="4424" s="22" customFormat="1" x14ac:dyDescent="0.25"/>
    <row r="4425" s="22" customFormat="1" x14ac:dyDescent="0.25"/>
    <row r="4426" s="22" customFormat="1" x14ac:dyDescent="0.25"/>
    <row r="4427" s="22" customFormat="1" x14ac:dyDescent="0.25"/>
    <row r="4428" s="22" customFormat="1" x14ac:dyDescent="0.25"/>
    <row r="4429" s="22" customFormat="1" x14ac:dyDescent="0.25"/>
    <row r="4430" s="22" customFormat="1" x14ac:dyDescent="0.25"/>
    <row r="4431" s="22" customFormat="1" x14ac:dyDescent="0.25"/>
    <row r="4432" s="22" customFormat="1" x14ac:dyDescent="0.25"/>
    <row r="4433" s="22" customFormat="1" x14ac:dyDescent="0.25"/>
    <row r="4434" s="22" customFormat="1" x14ac:dyDescent="0.25"/>
    <row r="4435" s="22" customFormat="1" x14ac:dyDescent="0.25"/>
    <row r="4436" s="22" customFormat="1" x14ac:dyDescent="0.25"/>
    <row r="4437" s="22" customFormat="1" x14ac:dyDescent="0.25"/>
    <row r="4438" s="22" customFormat="1" x14ac:dyDescent="0.25"/>
    <row r="4439" s="22" customFormat="1" x14ac:dyDescent="0.25"/>
    <row r="4440" s="22" customFormat="1" x14ac:dyDescent="0.25"/>
    <row r="4441" s="22" customFormat="1" x14ac:dyDescent="0.25"/>
    <row r="4442" s="22" customFormat="1" x14ac:dyDescent="0.25"/>
    <row r="4443" s="22" customFormat="1" x14ac:dyDescent="0.25"/>
    <row r="4444" s="22" customFormat="1" x14ac:dyDescent="0.25"/>
    <row r="4445" s="22" customFormat="1" x14ac:dyDescent="0.25"/>
    <row r="4446" s="22" customFormat="1" x14ac:dyDescent="0.25"/>
    <row r="4447" s="22" customFormat="1" x14ac:dyDescent="0.25"/>
    <row r="4448" s="22" customFormat="1" x14ac:dyDescent="0.25"/>
    <row r="4449" s="22" customFormat="1" x14ac:dyDescent="0.25"/>
    <row r="4450" s="22" customFormat="1" x14ac:dyDescent="0.25"/>
    <row r="4451" s="22" customFormat="1" x14ac:dyDescent="0.25"/>
    <row r="4452" s="22" customFormat="1" x14ac:dyDescent="0.25"/>
    <row r="4453" s="22" customFormat="1" x14ac:dyDescent="0.25"/>
    <row r="4454" s="22" customFormat="1" x14ac:dyDescent="0.25"/>
    <row r="4455" s="22" customFormat="1" x14ac:dyDescent="0.25"/>
    <row r="4456" s="22" customFormat="1" x14ac:dyDescent="0.25"/>
    <row r="4457" s="22" customFormat="1" x14ac:dyDescent="0.25"/>
    <row r="4458" s="22" customFormat="1" x14ac:dyDescent="0.25"/>
    <row r="4459" s="22" customFormat="1" x14ac:dyDescent="0.25"/>
    <row r="4460" s="22" customFormat="1" x14ac:dyDescent="0.25"/>
    <row r="4461" s="22" customFormat="1" x14ac:dyDescent="0.25"/>
    <row r="4462" s="22" customFormat="1" x14ac:dyDescent="0.25"/>
    <row r="4463" s="22" customFormat="1" x14ac:dyDescent="0.25"/>
    <row r="4464" s="22" customFormat="1" x14ac:dyDescent="0.25"/>
    <row r="4465" s="22" customFormat="1" x14ac:dyDescent="0.25"/>
    <row r="4466" s="22" customFormat="1" x14ac:dyDescent="0.25"/>
    <row r="4467" s="22" customFormat="1" x14ac:dyDescent="0.25"/>
    <row r="4468" s="22" customFormat="1" x14ac:dyDescent="0.25"/>
    <row r="4469" s="22" customFormat="1" x14ac:dyDescent="0.25"/>
    <row r="4470" s="22" customFormat="1" x14ac:dyDescent="0.25"/>
    <row r="4471" s="22" customFormat="1" x14ac:dyDescent="0.25"/>
    <row r="4472" s="22" customFormat="1" x14ac:dyDescent="0.25"/>
    <row r="4473" s="22" customFormat="1" x14ac:dyDescent="0.25"/>
    <row r="4474" s="22" customFormat="1" x14ac:dyDescent="0.25"/>
    <row r="4475" s="22" customFormat="1" x14ac:dyDescent="0.25"/>
    <row r="4476" s="22" customFormat="1" x14ac:dyDescent="0.25"/>
    <row r="4477" s="22" customFormat="1" x14ac:dyDescent="0.25"/>
    <row r="4478" s="22" customFormat="1" x14ac:dyDescent="0.25"/>
    <row r="4479" s="22" customFormat="1" x14ac:dyDescent="0.25"/>
    <row r="4480" s="22" customFormat="1" x14ac:dyDescent="0.25"/>
    <row r="4481" s="22" customFormat="1" x14ac:dyDescent="0.25"/>
    <row r="4482" s="22" customFormat="1" x14ac:dyDescent="0.25"/>
    <row r="4483" s="22" customFormat="1" x14ac:dyDescent="0.25"/>
    <row r="4484" s="22" customFormat="1" x14ac:dyDescent="0.25"/>
    <row r="4485" s="22" customFormat="1" x14ac:dyDescent="0.25"/>
    <row r="4486" s="22" customFormat="1" x14ac:dyDescent="0.25"/>
    <row r="4487" s="22" customFormat="1" x14ac:dyDescent="0.25"/>
    <row r="4488" s="22" customFormat="1" x14ac:dyDescent="0.25"/>
    <row r="4489" s="22" customFormat="1" x14ac:dyDescent="0.25"/>
    <row r="4490" s="22" customFormat="1" x14ac:dyDescent="0.25"/>
    <row r="4491" s="22" customFormat="1" x14ac:dyDescent="0.25"/>
    <row r="4492" s="22" customFormat="1" x14ac:dyDescent="0.25"/>
    <row r="4493" s="22" customFormat="1" x14ac:dyDescent="0.25"/>
    <row r="4494" s="22" customFormat="1" x14ac:dyDescent="0.25"/>
    <row r="4495" s="22" customFormat="1" x14ac:dyDescent="0.25"/>
    <row r="4496" s="22" customFormat="1" x14ac:dyDescent="0.25"/>
    <row r="4497" s="22" customFormat="1" x14ac:dyDescent="0.25"/>
    <row r="4498" s="22" customFormat="1" x14ac:dyDescent="0.25"/>
    <row r="4499" s="22" customFormat="1" x14ac:dyDescent="0.25"/>
    <row r="4500" s="22" customFormat="1" x14ac:dyDescent="0.25"/>
    <row r="4501" s="22" customFormat="1" x14ac:dyDescent="0.25"/>
    <row r="4502" s="22" customFormat="1" x14ac:dyDescent="0.25"/>
    <row r="4503" s="22" customFormat="1" x14ac:dyDescent="0.25"/>
    <row r="4504" s="22" customFormat="1" x14ac:dyDescent="0.25"/>
    <row r="4505" s="22" customFormat="1" x14ac:dyDescent="0.25"/>
    <row r="4506" s="22" customFormat="1" x14ac:dyDescent="0.25"/>
    <row r="4507" s="22" customFormat="1" x14ac:dyDescent="0.25"/>
    <row r="4508" s="22" customFormat="1" x14ac:dyDescent="0.25"/>
    <row r="4509" s="22" customFormat="1" x14ac:dyDescent="0.25"/>
    <row r="4510" s="22" customFormat="1" x14ac:dyDescent="0.25"/>
    <row r="4511" s="22" customFormat="1" x14ac:dyDescent="0.25"/>
    <row r="4512" s="22" customFormat="1" x14ac:dyDescent="0.25"/>
    <row r="4513" s="22" customFormat="1" x14ac:dyDescent="0.25"/>
    <row r="4514" s="22" customFormat="1" x14ac:dyDescent="0.25"/>
    <row r="4515" s="22" customFormat="1" x14ac:dyDescent="0.25"/>
    <row r="4516" s="22" customFormat="1" x14ac:dyDescent="0.25"/>
    <row r="4517" s="22" customFormat="1" x14ac:dyDescent="0.25"/>
    <row r="4518" s="22" customFormat="1" x14ac:dyDescent="0.25"/>
    <row r="4519" s="22" customFormat="1" x14ac:dyDescent="0.25"/>
    <row r="4520" s="22" customFormat="1" x14ac:dyDescent="0.25"/>
    <row r="4521" s="22" customFormat="1" x14ac:dyDescent="0.25"/>
    <row r="4522" s="22" customFormat="1" x14ac:dyDescent="0.25"/>
    <row r="4523" s="22" customFormat="1" x14ac:dyDescent="0.25"/>
    <row r="4524" s="22" customFormat="1" x14ac:dyDescent="0.25"/>
    <row r="4525" s="22" customFormat="1" x14ac:dyDescent="0.25"/>
    <row r="4526" s="22" customFormat="1" x14ac:dyDescent="0.25"/>
    <row r="4527" s="22" customFormat="1" x14ac:dyDescent="0.25"/>
    <row r="4528" s="22" customFormat="1" x14ac:dyDescent="0.25"/>
    <row r="4529" s="22" customFormat="1" x14ac:dyDescent="0.25"/>
    <row r="4530" s="22" customFormat="1" x14ac:dyDescent="0.25"/>
    <row r="4531" s="22" customFormat="1" x14ac:dyDescent="0.25"/>
    <row r="4532" s="22" customFormat="1" x14ac:dyDescent="0.25"/>
    <row r="4533" s="22" customFormat="1" x14ac:dyDescent="0.25"/>
    <row r="4534" s="22" customFormat="1" x14ac:dyDescent="0.25"/>
    <row r="4535" s="22" customFormat="1" x14ac:dyDescent="0.25"/>
    <row r="4536" s="22" customFormat="1" x14ac:dyDescent="0.25"/>
    <row r="4537" s="22" customFormat="1" x14ac:dyDescent="0.25"/>
    <row r="4538" s="22" customFormat="1" x14ac:dyDescent="0.25"/>
    <row r="4539" s="22" customFormat="1" x14ac:dyDescent="0.25"/>
    <row r="4540" s="22" customFormat="1" x14ac:dyDescent="0.25"/>
    <row r="4541" s="22" customFormat="1" x14ac:dyDescent="0.25"/>
    <row r="4542" s="22" customFormat="1" x14ac:dyDescent="0.25"/>
    <row r="4543" s="22" customFormat="1" x14ac:dyDescent="0.25"/>
    <row r="4544" s="22" customFormat="1" x14ac:dyDescent="0.25"/>
    <row r="4545" s="22" customFormat="1" x14ac:dyDescent="0.25"/>
    <row r="4546" s="22" customFormat="1" x14ac:dyDescent="0.25"/>
    <row r="4547" s="22" customFormat="1" x14ac:dyDescent="0.25"/>
    <row r="4548" s="22" customFormat="1" x14ac:dyDescent="0.25"/>
    <row r="4549" s="22" customFormat="1" x14ac:dyDescent="0.25"/>
    <row r="4550" s="22" customFormat="1" x14ac:dyDescent="0.25"/>
    <row r="4551" s="22" customFormat="1" x14ac:dyDescent="0.25"/>
    <row r="4552" s="22" customFormat="1" x14ac:dyDescent="0.25"/>
    <row r="4553" s="22" customFormat="1" x14ac:dyDescent="0.25"/>
    <row r="4554" s="22" customFormat="1" x14ac:dyDescent="0.25"/>
    <row r="4555" s="22" customFormat="1" x14ac:dyDescent="0.25"/>
    <row r="4556" s="22" customFormat="1" x14ac:dyDescent="0.25"/>
    <row r="4557" s="22" customFormat="1" x14ac:dyDescent="0.25"/>
    <row r="4558" s="22" customFormat="1" x14ac:dyDescent="0.25"/>
    <row r="4559" s="22" customFormat="1" x14ac:dyDescent="0.25"/>
    <row r="4560" s="22" customFormat="1" x14ac:dyDescent="0.25"/>
    <row r="4561" s="22" customFormat="1" x14ac:dyDescent="0.25"/>
    <row r="4562" s="22" customFormat="1" x14ac:dyDescent="0.25"/>
    <row r="4563" s="22" customFormat="1" x14ac:dyDescent="0.25"/>
    <row r="4564" s="22" customFormat="1" x14ac:dyDescent="0.25"/>
    <row r="4565" s="22" customFormat="1" x14ac:dyDescent="0.25"/>
    <row r="4566" s="22" customFormat="1" x14ac:dyDescent="0.25"/>
    <row r="4567" s="22" customFormat="1" x14ac:dyDescent="0.25"/>
    <row r="4568" s="22" customFormat="1" x14ac:dyDescent="0.25"/>
    <row r="4569" s="22" customFormat="1" x14ac:dyDescent="0.25"/>
    <row r="4570" s="22" customFormat="1" x14ac:dyDescent="0.25"/>
    <row r="4571" s="22" customFormat="1" x14ac:dyDescent="0.25"/>
    <row r="4572" s="22" customFormat="1" x14ac:dyDescent="0.25"/>
    <row r="4573" s="22" customFormat="1" x14ac:dyDescent="0.25"/>
    <row r="4574" s="22" customFormat="1" x14ac:dyDescent="0.25"/>
    <row r="4575" s="22" customFormat="1" x14ac:dyDescent="0.25"/>
    <row r="4576" s="22" customFormat="1" x14ac:dyDescent="0.25"/>
    <row r="4577" s="22" customFormat="1" x14ac:dyDescent="0.25"/>
    <row r="4578" s="22" customFormat="1" x14ac:dyDescent="0.25"/>
    <row r="4579" s="22" customFormat="1" x14ac:dyDescent="0.25"/>
    <row r="4580" s="22" customFormat="1" x14ac:dyDescent="0.25"/>
    <row r="4581" s="22" customFormat="1" x14ac:dyDescent="0.25"/>
    <row r="4582" s="22" customFormat="1" x14ac:dyDescent="0.25"/>
    <row r="4583" s="22" customFormat="1" x14ac:dyDescent="0.25"/>
    <row r="4584" s="22" customFormat="1" x14ac:dyDescent="0.25"/>
    <row r="4585" s="22" customFormat="1" x14ac:dyDescent="0.25"/>
    <row r="4586" s="22" customFormat="1" x14ac:dyDescent="0.25"/>
    <row r="4587" s="22" customFormat="1" x14ac:dyDescent="0.25"/>
    <row r="4588" s="22" customFormat="1" x14ac:dyDescent="0.25"/>
    <row r="4589" s="22" customFormat="1" x14ac:dyDescent="0.25"/>
    <row r="4590" s="22" customFormat="1" x14ac:dyDescent="0.25"/>
    <row r="4591" s="22" customFormat="1" x14ac:dyDescent="0.25"/>
    <row r="4592" s="22" customFormat="1" x14ac:dyDescent="0.25"/>
    <row r="4593" s="22" customFormat="1" x14ac:dyDescent="0.25"/>
    <row r="4594" s="22" customFormat="1" x14ac:dyDescent="0.25"/>
    <row r="4595" s="22" customFormat="1" x14ac:dyDescent="0.25"/>
    <row r="4596" s="22" customFormat="1" x14ac:dyDescent="0.25"/>
    <row r="4597" s="22" customFormat="1" x14ac:dyDescent="0.25"/>
    <row r="4598" s="22" customFormat="1" x14ac:dyDescent="0.25"/>
    <row r="4599" s="22" customFormat="1" x14ac:dyDescent="0.25"/>
    <row r="4600" s="22" customFormat="1" x14ac:dyDescent="0.25"/>
    <row r="4601" s="22" customFormat="1" x14ac:dyDescent="0.25"/>
    <row r="4602" s="22" customFormat="1" x14ac:dyDescent="0.25"/>
    <row r="4603" s="22" customFormat="1" x14ac:dyDescent="0.25"/>
    <row r="4604" s="22" customFormat="1" x14ac:dyDescent="0.25"/>
    <row r="4605" s="22" customFormat="1" x14ac:dyDescent="0.25"/>
    <row r="4606" s="22" customFormat="1" x14ac:dyDescent="0.25"/>
    <row r="4607" s="22" customFormat="1" x14ac:dyDescent="0.25"/>
    <row r="4608" s="22" customFormat="1" x14ac:dyDescent="0.25"/>
    <row r="4609" s="22" customFormat="1" x14ac:dyDescent="0.25"/>
    <row r="4610" s="22" customFormat="1" x14ac:dyDescent="0.25"/>
    <row r="4611" s="22" customFormat="1" x14ac:dyDescent="0.25"/>
    <row r="4612" s="22" customFormat="1" x14ac:dyDescent="0.25"/>
    <row r="4613" s="22" customFormat="1" x14ac:dyDescent="0.25"/>
    <row r="4614" s="22" customFormat="1" x14ac:dyDescent="0.25"/>
    <row r="4615" s="22" customFormat="1" x14ac:dyDescent="0.25"/>
    <row r="4616" s="22" customFormat="1" x14ac:dyDescent="0.25"/>
    <row r="4617" s="22" customFormat="1" x14ac:dyDescent="0.25"/>
    <row r="4618" s="22" customFormat="1" x14ac:dyDescent="0.25"/>
    <row r="4619" s="22" customFormat="1" x14ac:dyDescent="0.25"/>
    <row r="4620" s="22" customFormat="1" x14ac:dyDescent="0.25"/>
    <row r="4621" s="22" customFormat="1" x14ac:dyDescent="0.25"/>
    <row r="4622" s="22" customFormat="1" x14ac:dyDescent="0.25"/>
    <row r="4623" s="22" customFormat="1" x14ac:dyDescent="0.25"/>
    <row r="4624" s="22" customFormat="1" x14ac:dyDescent="0.25"/>
    <row r="4625" s="22" customFormat="1" x14ac:dyDescent="0.25"/>
    <row r="4626" s="22" customFormat="1" x14ac:dyDescent="0.25"/>
    <row r="4627" s="22" customFormat="1" x14ac:dyDescent="0.25"/>
    <row r="4628" s="22" customFormat="1" x14ac:dyDescent="0.25"/>
    <row r="4629" s="22" customFormat="1" x14ac:dyDescent="0.25"/>
    <row r="4630" s="22" customFormat="1" x14ac:dyDescent="0.25"/>
    <row r="4631" s="22" customFormat="1" x14ac:dyDescent="0.25"/>
    <row r="4632" s="22" customFormat="1" x14ac:dyDescent="0.25"/>
    <row r="4633" s="22" customFormat="1" x14ac:dyDescent="0.25"/>
    <row r="4634" s="22" customFormat="1" x14ac:dyDescent="0.25"/>
    <row r="4635" s="22" customFormat="1" x14ac:dyDescent="0.25"/>
    <row r="4636" s="22" customFormat="1" x14ac:dyDescent="0.25"/>
    <row r="4637" s="22" customFormat="1" x14ac:dyDescent="0.25"/>
    <row r="4638" s="22" customFormat="1" x14ac:dyDescent="0.25"/>
    <row r="4639" s="22" customFormat="1" x14ac:dyDescent="0.25"/>
    <row r="4640" s="22" customFormat="1" x14ac:dyDescent="0.25"/>
    <row r="4641" s="22" customFormat="1" x14ac:dyDescent="0.25"/>
    <row r="4642" s="22" customFormat="1" x14ac:dyDescent="0.25"/>
    <row r="4643" s="22" customFormat="1" x14ac:dyDescent="0.25"/>
    <row r="4644" s="22" customFormat="1" x14ac:dyDescent="0.25"/>
    <row r="4645" s="22" customFormat="1" x14ac:dyDescent="0.25"/>
    <row r="4646" s="22" customFormat="1" x14ac:dyDescent="0.25"/>
    <row r="4647" s="22" customFormat="1" x14ac:dyDescent="0.25"/>
    <row r="4648" s="22" customFormat="1" x14ac:dyDescent="0.25"/>
    <row r="4649" s="22" customFormat="1" x14ac:dyDescent="0.25"/>
    <row r="4650" s="22" customFormat="1" x14ac:dyDescent="0.25"/>
    <row r="4651" s="22" customFormat="1" x14ac:dyDescent="0.25"/>
    <row r="4652" s="22" customFormat="1" x14ac:dyDescent="0.25"/>
    <row r="4653" s="22" customFormat="1" x14ac:dyDescent="0.25"/>
    <row r="4654" s="22" customFormat="1" x14ac:dyDescent="0.25"/>
    <row r="4655" s="22" customFormat="1" x14ac:dyDescent="0.25"/>
    <row r="4656" s="22" customFormat="1" x14ac:dyDescent="0.25"/>
    <row r="4657" s="22" customFormat="1" x14ac:dyDescent="0.25"/>
    <row r="4658" s="22" customFormat="1" x14ac:dyDescent="0.25"/>
    <row r="4659" s="22" customFormat="1" x14ac:dyDescent="0.25"/>
    <row r="4660" s="22" customFormat="1" x14ac:dyDescent="0.25"/>
    <row r="4661" s="22" customFormat="1" x14ac:dyDescent="0.25"/>
    <row r="4662" s="22" customFormat="1" x14ac:dyDescent="0.25"/>
    <row r="4663" s="22" customFormat="1" x14ac:dyDescent="0.25"/>
    <row r="4664" s="22" customFormat="1" x14ac:dyDescent="0.25"/>
    <row r="4665" s="22" customFormat="1" x14ac:dyDescent="0.25"/>
    <row r="4666" s="22" customFormat="1" x14ac:dyDescent="0.25"/>
    <row r="4667" s="22" customFormat="1" x14ac:dyDescent="0.25"/>
    <row r="4668" s="22" customFormat="1" x14ac:dyDescent="0.25"/>
    <row r="4669" s="22" customFormat="1" x14ac:dyDescent="0.25"/>
    <row r="4670" s="22" customFormat="1" x14ac:dyDescent="0.25"/>
    <row r="4671" s="22" customFormat="1" x14ac:dyDescent="0.25"/>
    <row r="4672" s="22" customFormat="1" x14ac:dyDescent="0.25"/>
    <row r="4673" s="22" customFormat="1" x14ac:dyDescent="0.25"/>
    <row r="4674" s="22" customFormat="1" x14ac:dyDescent="0.25"/>
    <row r="4675" s="22" customFormat="1" x14ac:dyDescent="0.25"/>
    <row r="4676" s="22" customFormat="1" x14ac:dyDescent="0.25"/>
    <row r="4677" s="22" customFormat="1" x14ac:dyDescent="0.25"/>
    <row r="4678" s="22" customFormat="1" x14ac:dyDescent="0.25"/>
    <row r="4679" s="22" customFormat="1" x14ac:dyDescent="0.25"/>
    <row r="4680" s="22" customFormat="1" x14ac:dyDescent="0.25"/>
    <row r="4681" s="22" customFormat="1" x14ac:dyDescent="0.25"/>
    <row r="4682" s="22" customFormat="1" x14ac:dyDescent="0.25"/>
    <row r="4683" s="22" customFormat="1" x14ac:dyDescent="0.25"/>
    <row r="4684" s="22" customFormat="1" x14ac:dyDescent="0.25"/>
    <row r="4685" s="22" customFormat="1" x14ac:dyDescent="0.25"/>
    <row r="4686" s="22" customFormat="1" x14ac:dyDescent="0.25"/>
    <row r="4687" s="22" customFormat="1" x14ac:dyDescent="0.25"/>
    <row r="4688" s="22" customFormat="1" x14ac:dyDescent="0.25"/>
    <row r="4689" s="22" customFormat="1" x14ac:dyDescent="0.25"/>
    <row r="4690" s="22" customFormat="1" x14ac:dyDescent="0.25"/>
    <row r="4691" s="22" customFormat="1" x14ac:dyDescent="0.25"/>
    <row r="4692" s="22" customFormat="1" x14ac:dyDescent="0.25"/>
    <row r="4693" s="22" customFormat="1" x14ac:dyDescent="0.25"/>
    <row r="4694" s="22" customFormat="1" x14ac:dyDescent="0.25"/>
    <row r="4695" s="22" customFormat="1" x14ac:dyDescent="0.25"/>
    <row r="4696" s="22" customFormat="1" x14ac:dyDescent="0.25"/>
    <row r="4697" s="22" customFormat="1" x14ac:dyDescent="0.25"/>
    <row r="4698" s="22" customFormat="1" x14ac:dyDescent="0.25"/>
    <row r="4699" s="22" customFormat="1" x14ac:dyDescent="0.25"/>
    <row r="4700" s="22" customFormat="1" x14ac:dyDescent="0.25"/>
    <row r="4701" s="22" customFormat="1" x14ac:dyDescent="0.25"/>
    <row r="4702" s="22" customFormat="1" x14ac:dyDescent="0.25"/>
    <row r="4703" s="22" customFormat="1" x14ac:dyDescent="0.25"/>
    <row r="4704" s="22" customFormat="1" x14ac:dyDescent="0.25"/>
    <row r="4705" s="22" customFormat="1" x14ac:dyDescent="0.25"/>
    <row r="4706" s="22" customFormat="1" x14ac:dyDescent="0.25"/>
    <row r="4707" s="22" customFormat="1" x14ac:dyDescent="0.25"/>
    <row r="4708" s="22" customFormat="1" x14ac:dyDescent="0.25"/>
    <row r="4709" s="22" customFormat="1" x14ac:dyDescent="0.25"/>
    <row r="4710" s="22" customFormat="1" x14ac:dyDescent="0.25"/>
    <row r="4711" s="22" customFormat="1" x14ac:dyDescent="0.25"/>
    <row r="4712" s="22" customFormat="1" x14ac:dyDescent="0.25"/>
    <row r="4713" s="22" customFormat="1" x14ac:dyDescent="0.25"/>
    <row r="4714" s="22" customFormat="1" x14ac:dyDescent="0.25"/>
    <row r="4715" s="22" customFormat="1" x14ac:dyDescent="0.25"/>
    <row r="4716" s="22" customFormat="1" x14ac:dyDescent="0.25"/>
    <row r="4717" s="22" customFormat="1" x14ac:dyDescent="0.25"/>
    <row r="4718" s="22" customFormat="1" x14ac:dyDescent="0.25"/>
    <row r="4719" s="22" customFormat="1" x14ac:dyDescent="0.25"/>
    <row r="4720" s="22" customFormat="1" x14ac:dyDescent="0.25"/>
    <row r="4721" s="22" customFormat="1" x14ac:dyDescent="0.25"/>
    <row r="4722" s="22" customFormat="1" x14ac:dyDescent="0.25"/>
    <row r="4723" s="22" customFormat="1" x14ac:dyDescent="0.25"/>
    <row r="4724" s="22" customFormat="1" x14ac:dyDescent="0.25"/>
    <row r="4725" s="22" customFormat="1" x14ac:dyDescent="0.25"/>
    <row r="4726" s="22" customFormat="1" x14ac:dyDescent="0.25"/>
    <row r="4727" s="22" customFormat="1" x14ac:dyDescent="0.25"/>
    <row r="4728" s="22" customFormat="1" x14ac:dyDescent="0.25"/>
    <row r="4729" s="22" customFormat="1" x14ac:dyDescent="0.25"/>
    <row r="4730" s="22" customFormat="1" x14ac:dyDescent="0.25"/>
    <row r="4731" s="22" customFormat="1" x14ac:dyDescent="0.25"/>
    <row r="4732" s="22" customFormat="1" x14ac:dyDescent="0.25"/>
    <row r="4733" s="22" customFormat="1" x14ac:dyDescent="0.25"/>
    <row r="4734" s="22" customFormat="1" x14ac:dyDescent="0.25"/>
    <row r="4735" s="22" customFormat="1" x14ac:dyDescent="0.25"/>
    <row r="4736" s="22" customFormat="1" x14ac:dyDescent="0.25"/>
    <row r="4737" s="22" customFormat="1" x14ac:dyDescent="0.25"/>
    <row r="4738" s="22" customFormat="1" x14ac:dyDescent="0.25"/>
    <row r="4739" s="22" customFormat="1" x14ac:dyDescent="0.25"/>
    <row r="4740" s="22" customFormat="1" x14ac:dyDescent="0.25"/>
    <row r="4741" s="22" customFormat="1" x14ac:dyDescent="0.25"/>
    <row r="4742" s="22" customFormat="1" x14ac:dyDescent="0.25"/>
    <row r="4743" s="22" customFormat="1" x14ac:dyDescent="0.25"/>
    <row r="4744" s="22" customFormat="1" x14ac:dyDescent="0.25"/>
    <row r="4745" s="22" customFormat="1" x14ac:dyDescent="0.25"/>
    <row r="4746" s="22" customFormat="1" x14ac:dyDescent="0.25"/>
    <row r="4747" s="22" customFormat="1" x14ac:dyDescent="0.25"/>
    <row r="4748" s="22" customFormat="1" x14ac:dyDescent="0.25"/>
    <row r="4749" s="22" customFormat="1" x14ac:dyDescent="0.25"/>
    <row r="4750" s="22" customFormat="1" x14ac:dyDescent="0.25"/>
    <row r="4751" s="22" customFormat="1" x14ac:dyDescent="0.25"/>
    <row r="4752" s="22" customFormat="1" x14ac:dyDescent="0.25"/>
    <row r="4753" s="22" customFormat="1" x14ac:dyDescent="0.25"/>
    <row r="4754" s="22" customFormat="1" x14ac:dyDescent="0.25"/>
    <row r="4755" s="22" customFormat="1" x14ac:dyDescent="0.25"/>
    <row r="4756" s="22" customFormat="1" x14ac:dyDescent="0.25"/>
    <row r="4757" s="22" customFormat="1" x14ac:dyDescent="0.25"/>
    <row r="4758" s="22" customFormat="1" x14ac:dyDescent="0.25"/>
    <row r="4759" s="22" customFormat="1" x14ac:dyDescent="0.25"/>
    <row r="4760" s="22" customFormat="1" x14ac:dyDescent="0.25"/>
    <row r="4761" s="22" customFormat="1" x14ac:dyDescent="0.25"/>
    <row r="4762" s="22" customFormat="1" x14ac:dyDescent="0.25"/>
    <row r="4763" s="22" customFormat="1" x14ac:dyDescent="0.25"/>
    <row r="4764" s="22" customFormat="1" x14ac:dyDescent="0.25"/>
    <row r="4765" s="22" customFormat="1" x14ac:dyDescent="0.25"/>
    <row r="4766" s="22" customFormat="1" x14ac:dyDescent="0.25"/>
    <row r="4767" s="22" customFormat="1" x14ac:dyDescent="0.25"/>
    <row r="4768" s="22" customFormat="1" x14ac:dyDescent="0.25"/>
    <row r="4769" s="22" customFormat="1" x14ac:dyDescent="0.25"/>
    <row r="4770" s="22" customFormat="1" x14ac:dyDescent="0.25"/>
    <row r="4771" s="22" customFormat="1" x14ac:dyDescent="0.25"/>
    <row r="4772" s="22" customFormat="1" x14ac:dyDescent="0.25"/>
    <row r="4773" s="22" customFormat="1" x14ac:dyDescent="0.25"/>
    <row r="4774" s="22" customFormat="1" x14ac:dyDescent="0.25"/>
    <row r="4775" s="22" customFormat="1" x14ac:dyDescent="0.25"/>
    <row r="4776" s="22" customFormat="1" x14ac:dyDescent="0.25"/>
    <row r="4777" s="22" customFormat="1" x14ac:dyDescent="0.25"/>
    <row r="4778" s="22" customFormat="1" x14ac:dyDescent="0.25"/>
    <row r="4779" s="22" customFormat="1" x14ac:dyDescent="0.25"/>
    <row r="4780" s="22" customFormat="1" x14ac:dyDescent="0.25"/>
    <row r="4781" s="22" customFormat="1" x14ac:dyDescent="0.25"/>
    <row r="4782" s="22" customFormat="1" x14ac:dyDescent="0.25"/>
    <row r="4783" s="22" customFormat="1" x14ac:dyDescent="0.25"/>
    <row r="4784" s="22" customFormat="1" x14ac:dyDescent="0.25"/>
    <row r="4785" s="22" customFormat="1" x14ac:dyDescent="0.25"/>
    <row r="4786" s="22" customFormat="1" x14ac:dyDescent="0.25"/>
    <row r="4787" s="22" customFormat="1" x14ac:dyDescent="0.25"/>
    <row r="4788" s="22" customFormat="1" x14ac:dyDescent="0.25"/>
    <row r="4789" s="22" customFormat="1" x14ac:dyDescent="0.25"/>
    <row r="4790" s="22" customFormat="1" x14ac:dyDescent="0.25"/>
    <row r="4791" s="22" customFormat="1" x14ac:dyDescent="0.25"/>
    <row r="4792" s="22" customFormat="1" x14ac:dyDescent="0.25"/>
    <row r="4793" s="22" customFormat="1" x14ac:dyDescent="0.25"/>
    <row r="4794" s="22" customFormat="1" x14ac:dyDescent="0.25"/>
    <row r="4795" s="22" customFormat="1" x14ac:dyDescent="0.25"/>
    <row r="4796" s="22" customFormat="1" x14ac:dyDescent="0.25"/>
    <row r="4797" s="22" customFormat="1" x14ac:dyDescent="0.25"/>
    <row r="4798" s="22" customFormat="1" x14ac:dyDescent="0.25"/>
    <row r="4799" s="22" customFormat="1" x14ac:dyDescent="0.25"/>
    <row r="4800" s="22" customFormat="1" x14ac:dyDescent="0.25"/>
    <row r="4801" s="22" customFormat="1" x14ac:dyDescent="0.25"/>
    <row r="4802" s="22" customFormat="1" x14ac:dyDescent="0.25"/>
    <row r="4803" s="22" customFormat="1" x14ac:dyDescent="0.25"/>
    <row r="4804" s="22" customFormat="1" x14ac:dyDescent="0.25"/>
    <row r="4805" s="22" customFormat="1" x14ac:dyDescent="0.25"/>
    <row r="4806" s="22" customFormat="1" x14ac:dyDescent="0.25"/>
    <row r="4807" s="22" customFormat="1" x14ac:dyDescent="0.25"/>
    <row r="4808" s="22" customFormat="1" x14ac:dyDescent="0.25"/>
    <row r="4809" s="22" customFormat="1" x14ac:dyDescent="0.25"/>
    <row r="4810" s="22" customFormat="1" x14ac:dyDescent="0.25"/>
    <row r="4811" s="22" customFormat="1" x14ac:dyDescent="0.25"/>
    <row r="4812" s="22" customFormat="1" x14ac:dyDescent="0.25"/>
    <row r="4813" s="22" customFormat="1" x14ac:dyDescent="0.25"/>
    <row r="4814" s="22" customFormat="1" x14ac:dyDescent="0.25"/>
    <row r="4815" s="22" customFormat="1" x14ac:dyDescent="0.25"/>
    <row r="4816" s="22" customFormat="1" x14ac:dyDescent="0.25"/>
    <row r="4817" s="22" customFormat="1" x14ac:dyDescent="0.25"/>
    <row r="4818" s="22" customFormat="1" x14ac:dyDescent="0.25"/>
    <row r="4819" s="22" customFormat="1" x14ac:dyDescent="0.25"/>
    <row r="4820" s="22" customFormat="1" x14ac:dyDescent="0.25"/>
    <row r="4821" s="22" customFormat="1" x14ac:dyDescent="0.25"/>
    <row r="4822" s="22" customFormat="1" x14ac:dyDescent="0.25"/>
    <row r="4823" s="22" customFormat="1" x14ac:dyDescent="0.25"/>
    <row r="4824" s="22" customFormat="1" x14ac:dyDescent="0.25"/>
    <row r="4825" s="22" customFormat="1" x14ac:dyDescent="0.25"/>
    <row r="4826" s="22" customFormat="1" x14ac:dyDescent="0.25"/>
    <row r="4827" s="22" customFormat="1" x14ac:dyDescent="0.25"/>
    <row r="4828" s="22" customFormat="1" x14ac:dyDescent="0.25"/>
    <row r="4829" s="22" customFormat="1" x14ac:dyDescent="0.25"/>
    <row r="4830" s="22" customFormat="1" x14ac:dyDescent="0.25"/>
    <row r="4831" s="22" customFormat="1" x14ac:dyDescent="0.25"/>
    <row r="4832" s="22" customFormat="1" x14ac:dyDescent="0.25"/>
    <row r="4833" s="22" customFormat="1" x14ac:dyDescent="0.25"/>
    <row r="4834" s="22" customFormat="1" x14ac:dyDescent="0.25"/>
    <row r="4835" s="22" customFormat="1" x14ac:dyDescent="0.25"/>
    <row r="4836" s="22" customFormat="1" x14ac:dyDescent="0.25"/>
    <row r="4837" s="22" customFormat="1" x14ac:dyDescent="0.25"/>
    <row r="4838" s="22" customFormat="1" x14ac:dyDescent="0.25"/>
    <row r="4839" s="22" customFormat="1" x14ac:dyDescent="0.25"/>
    <row r="4840" s="22" customFormat="1" x14ac:dyDescent="0.25"/>
    <row r="4841" s="22" customFormat="1" x14ac:dyDescent="0.25"/>
    <row r="4842" s="22" customFormat="1" x14ac:dyDescent="0.25"/>
    <row r="4843" s="22" customFormat="1" x14ac:dyDescent="0.25"/>
    <row r="4844" s="22" customFormat="1" x14ac:dyDescent="0.25"/>
    <row r="4845" s="22" customFormat="1" x14ac:dyDescent="0.25"/>
    <row r="4846" s="22" customFormat="1" x14ac:dyDescent="0.25"/>
    <row r="4847" s="22" customFormat="1" x14ac:dyDescent="0.25"/>
    <row r="4848" s="22" customFormat="1" x14ac:dyDescent="0.25"/>
    <row r="4849" s="22" customFormat="1" x14ac:dyDescent="0.25"/>
    <row r="4850" s="22" customFormat="1" x14ac:dyDescent="0.25"/>
    <row r="4851" s="22" customFormat="1" x14ac:dyDescent="0.25"/>
    <row r="4852" s="22" customFormat="1" x14ac:dyDescent="0.25"/>
    <row r="4853" s="22" customFormat="1" x14ac:dyDescent="0.25"/>
    <row r="4854" s="22" customFormat="1" x14ac:dyDescent="0.25"/>
    <row r="4855" s="22" customFormat="1" x14ac:dyDescent="0.25"/>
    <row r="4856" s="22" customFormat="1" x14ac:dyDescent="0.25"/>
    <row r="4857" s="22" customFormat="1" x14ac:dyDescent="0.25"/>
    <row r="4858" s="22" customFormat="1" x14ac:dyDescent="0.25"/>
    <row r="4859" s="22" customFormat="1" x14ac:dyDescent="0.25"/>
    <row r="4860" s="22" customFormat="1" x14ac:dyDescent="0.25"/>
    <row r="4861" s="22" customFormat="1" x14ac:dyDescent="0.25"/>
    <row r="4862" s="22" customFormat="1" x14ac:dyDescent="0.25"/>
    <row r="4863" s="22" customFormat="1" x14ac:dyDescent="0.25"/>
    <row r="4864" s="22" customFormat="1" x14ac:dyDescent="0.25"/>
    <row r="4865" s="22" customFormat="1" x14ac:dyDescent="0.25"/>
    <row r="4866" s="22" customFormat="1" x14ac:dyDescent="0.25"/>
    <row r="4867" s="22" customFormat="1" x14ac:dyDescent="0.25"/>
    <row r="4868" s="22" customFormat="1" x14ac:dyDescent="0.25"/>
    <row r="4869" s="22" customFormat="1" x14ac:dyDescent="0.25"/>
    <row r="4870" s="22" customFormat="1" x14ac:dyDescent="0.25"/>
    <row r="4871" s="22" customFormat="1" x14ac:dyDescent="0.25"/>
    <row r="4872" s="22" customFormat="1" x14ac:dyDescent="0.25"/>
    <row r="4873" s="22" customFormat="1" x14ac:dyDescent="0.25"/>
    <row r="4874" s="22" customFormat="1" x14ac:dyDescent="0.25"/>
    <row r="4875" s="22" customFormat="1" x14ac:dyDescent="0.25"/>
    <row r="4876" s="22" customFormat="1" x14ac:dyDescent="0.25"/>
    <row r="4877" s="22" customFormat="1" x14ac:dyDescent="0.25"/>
    <row r="4878" s="22" customFormat="1" x14ac:dyDescent="0.25"/>
    <row r="4879" s="22" customFormat="1" x14ac:dyDescent="0.25"/>
    <row r="4880" s="22" customFormat="1" x14ac:dyDescent="0.25"/>
    <row r="4881" s="22" customFormat="1" x14ac:dyDescent="0.25"/>
    <row r="4882" s="22" customFormat="1" x14ac:dyDescent="0.25"/>
    <row r="4883" s="22" customFormat="1" x14ac:dyDescent="0.25"/>
    <row r="4884" s="22" customFormat="1" x14ac:dyDescent="0.25"/>
    <row r="4885" s="22" customFormat="1" x14ac:dyDescent="0.25"/>
    <row r="4886" s="22" customFormat="1" x14ac:dyDescent="0.25"/>
    <row r="4887" s="22" customFormat="1" x14ac:dyDescent="0.25"/>
    <row r="4888" s="22" customFormat="1" x14ac:dyDescent="0.25"/>
    <row r="4889" s="22" customFormat="1" x14ac:dyDescent="0.25"/>
    <row r="4890" s="22" customFormat="1" x14ac:dyDescent="0.25"/>
    <row r="4891" s="22" customFormat="1" x14ac:dyDescent="0.25"/>
    <row r="4892" s="22" customFormat="1" x14ac:dyDescent="0.25"/>
    <row r="4893" s="22" customFormat="1" x14ac:dyDescent="0.25"/>
    <row r="4894" s="22" customFormat="1" x14ac:dyDescent="0.25"/>
    <row r="4895" s="22" customFormat="1" x14ac:dyDescent="0.25"/>
    <row r="4896" s="22" customFormat="1" x14ac:dyDescent="0.25"/>
    <row r="4897" s="22" customFormat="1" x14ac:dyDescent="0.25"/>
    <row r="4898" s="22" customFormat="1" x14ac:dyDescent="0.25"/>
    <row r="4899" s="22" customFormat="1" x14ac:dyDescent="0.25"/>
    <row r="4900" s="22" customFormat="1" x14ac:dyDescent="0.25"/>
    <row r="4901" s="22" customFormat="1" x14ac:dyDescent="0.25"/>
    <row r="4902" s="22" customFormat="1" x14ac:dyDescent="0.25"/>
    <row r="4903" s="22" customFormat="1" x14ac:dyDescent="0.25"/>
    <row r="4904" s="22" customFormat="1" x14ac:dyDescent="0.25"/>
    <row r="4905" s="22" customFormat="1" x14ac:dyDescent="0.25"/>
    <row r="4906" s="22" customFormat="1" x14ac:dyDescent="0.25"/>
    <row r="4907" s="22" customFormat="1" x14ac:dyDescent="0.25"/>
    <row r="4908" s="22" customFormat="1" x14ac:dyDescent="0.25"/>
    <row r="4909" s="22" customFormat="1" x14ac:dyDescent="0.25"/>
    <row r="4910" s="22" customFormat="1" x14ac:dyDescent="0.25"/>
    <row r="4911" s="22" customFormat="1" x14ac:dyDescent="0.25"/>
    <row r="4912" s="22" customFormat="1" x14ac:dyDescent="0.25"/>
    <row r="4913" s="22" customFormat="1" x14ac:dyDescent="0.25"/>
    <row r="4914" s="22" customFormat="1" x14ac:dyDescent="0.25"/>
    <row r="4915" s="22" customFormat="1" x14ac:dyDescent="0.25"/>
    <row r="4916" s="22" customFormat="1" x14ac:dyDescent="0.25"/>
    <row r="4917" s="22" customFormat="1" x14ac:dyDescent="0.25"/>
    <row r="4918" s="22" customFormat="1" x14ac:dyDescent="0.25"/>
    <row r="4919" s="22" customFormat="1" x14ac:dyDescent="0.25"/>
    <row r="4920" s="22" customFormat="1" x14ac:dyDescent="0.25"/>
    <row r="4921" s="22" customFormat="1" x14ac:dyDescent="0.25"/>
    <row r="4922" s="22" customFormat="1" x14ac:dyDescent="0.25"/>
    <row r="4923" s="22" customFormat="1" x14ac:dyDescent="0.25"/>
    <row r="4924" s="22" customFormat="1" x14ac:dyDescent="0.25"/>
    <row r="4925" s="22" customFormat="1" x14ac:dyDescent="0.25"/>
    <row r="4926" s="22" customFormat="1" x14ac:dyDescent="0.25"/>
    <row r="4927" s="22" customFormat="1" x14ac:dyDescent="0.25"/>
    <row r="4928" s="22" customFormat="1" x14ac:dyDescent="0.25"/>
    <row r="4929" s="22" customFormat="1" x14ac:dyDescent="0.25"/>
    <row r="4930" s="22" customFormat="1" x14ac:dyDescent="0.25"/>
    <row r="4931" s="22" customFormat="1" x14ac:dyDescent="0.25"/>
    <row r="4932" s="22" customFormat="1" x14ac:dyDescent="0.25"/>
    <row r="4933" s="22" customFormat="1" x14ac:dyDescent="0.25"/>
    <row r="4934" s="22" customFormat="1" x14ac:dyDescent="0.25"/>
    <row r="4935" s="22" customFormat="1" x14ac:dyDescent="0.25"/>
    <row r="4936" s="22" customFormat="1" x14ac:dyDescent="0.25"/>
    <row r="4937" s="22" customFormat="1" x14ac:dyDescent="0.25"/>
    <row r="4938" s="22" customFormat="1" x14ac:dyDescent="0.25"/>
    <row r="4939" s="22" customFormat="1" x14ac:dyDescent="0.25"/>
    <row r="4940" s="22" customFormat="1" x14ac:dyDescent="0.25"/>
    <row r="4941" s="22" customFormat="1" x14ac:dyDescent="0.25"/>
    <row r="4942" s="22" customFormat="1" x14ac:dyDescent="0.25"/>
    <row r="4943" s="22" customFormat="1" x14ac:dyDescent="0.25"/>
    <row r="4944" s="22" customFormat="1" x14ac:dyDescent="0.25"/>
    <row r="4945" s="22" customFormat="1" x14ac:dyDescent="0.25"/>
    <row r="4946" s="22" customFormat="1" x14ac:dyDescent="0.25"/>
    <row r="4947" s="22" customFormat="1" x14ac:dyDescent="0.25"/>
    <row r="4948" s="22" customFormat="1" x14ac:dyDescent="0.25"/>
    <row r="4949" s="22" customFormat="1" x14ac:dyDescent="0.25"/>
    <row r="4950" s="22" customFormat="1" x14ac:dyDescent="0.25"/>
    <row r="4951" s="22" customFormat="1" x14ac:dyDescent="0.25"/>
    <row r="4952" s="22" customFormat="1" x14ac:dyDescent="0.25"/>
    <row r="4953" s="22" customFormat="1" x14ac:dyDescent="0.25"/>
    <row r="4954" s="22" customFormat="1" x14ac:dyDescent="0.25"/>
    <row r="4955" s="22" customFormat="1" x14ac:dyDescent="0.25"/>
    <row r="4956" s="22" customFormat="1" x14ac:dyDescent="0.25"/>
    <row r="4957" s="22" customFormat="1" x14ac:dyDescent="0.25"/>
    <row r="4958" s="22" customFormat="1" x14ac:dyDescent="0.25"/>
    <row r="4959" s="22" customFormat="1" x14ac:dyDescent="0.25"/>
    <row r="4960" s="22" customFormat="1" x14ac:dyDescent="0.25"/>
    <row r="4961" s="22" customFormat="1" x14ac:dyDescent="0.25"/>
    <row r="4962" s="22" customFormat="1" x14ac:dyDescent="0.25"/>
    <row r="4963" s="22" customFormat="1" x14ac:dyDescent="0.25"/>
    <row r="4964" s="22" customFormat="1" x14ac:dyDescent="0.25"/>
    <row r="4965" s="22" customFormat="1" x14ac:dyDescent="0.25"/>
    <row r="4966" s="22" customFormat="1" x14ac:dyDescent="0.25"/>
    <row r="4967" s="22" customFormat="1" x14ac:dyDescent="0.25"/>
    <row r="4968" s="22" customFormat="1" x14ac:dyDescent="0.25"/>
    <row r="4969" s="22" customFormat="1" x14ac:dyDescent="0.25"/>
    <row r="4970" s="22" customFormat="1" x14ac:dyDescent="0.25"/>
    <row r="4971" s="22" customFormat="1" x14ac:dyDescent="0.25"/>
    <row r="4972" s="22" customFormat="1" x14ac:dyDescent="0.25"/>
    <row r="4973" s="22" customFormat="1" x14ac:dyDescent="0.25"/>
    <row r="4974" s="22" customFormat="1" x14ac:dyDescent="0.25"/>
    <row r="4975" s="22" customFormat="1" x14ac:dyDescent="0.25"/>
    <row r="4976" s="22" customFormat="1" x14ac:dyDescent="0.25"/>
    <row r="4977" s="22" customFormat="1" x14ac:dyDescent="0.25"/>
    <row r="4978" s="22" customFormat="1" x14ac:dyDescent="0.25"/>
    <row r="4979" s="22" customFormat="1" x14ac:dyDescent="0.25"/>
    <row r="4980" s="22" customFormat="1" x14ac:dyDescent="0.25"/>
    <row r="4981" s="22" customFormat="1" x14ac:dyDescent="0.25"/>
    <row r="4982" s="22" customFormat="1" x14ac:dyDescent="0.25"/>
    <row r="4983" s="22" customFormat="1" x14ac:dyDescent="0.25"/>
    <row r="4984" s="22" customFormat="1" x14ac:dyDescent="0.25"/>
    <row r="4985" s="22" customFormat="1" x14ac:dyDescent="0.25"/>
    <row r="4986" s="22" customFormat="1" x14ac:dyDescent="0.25"/>
    <row r="4987" s="22" customFormat="1" x14ac:dyDescent="0.25"/>
    <row r="4988" s="22" customFormat="1" x14ac:dyDescent="0.25"/>
    <row r="4989" s="22" customFormat="1" x14ac:dyDescent="0.25"/>
    <row r="4990" s="22" customFormat="1" x14ac:dyDescent="0.25"/>
    <row r="4991" s="22" customFormat="1" x14ac:dyDescent="0.25"/>
    <row r="4992" s="22" customFormat="1" x14ac:dyDescent="0.25"/>
    <row r="4993" s="22" customFormat="1" x14ac:dyDescent="0.25"/>
    <row r="4994" s="22" customFormat="1" x14ac:dyDescent="0.25"/>
    <row r="4995" s="22" customFormat="1" x14ac:dyDescent="0.25"/>
    <row r="4996" s="22" customFormat="1" x14ac:dyDescent="0.25"/>
    <row r="4997" s="22" customFormat="1" x14ac:dyDescent="0.25"/>
    <row r="4998" s="22" customFormat="1" x14ac:dyDescent="0.25"/>
    <row r="4999" s="22" customFormat="1" x14ac:dyDescent="0.25"/>
    <row r="5000" s="22" customFormat="1" x14ac:dyDescent="0.25"/>
    <row r="5001" s="22" customFormat="1" x14ac:dyDescent="0.25"/>
    <row r="5002" s="22" customFormat="1" x14ac:dyDescent="0.25"/>
    <row r="5003" s="22" customFormat="1" x14ac:dyDescent="0.25"/>
    <row r="5004" s="22" customFormat="1" x14ac:dyDescent="0.25"/>
    <row r="5005" s="22" customFormat="1" x14ac:dyDescent="0.25"/>
    <row r="5006" s="22" customFormat="1" x14ac:dyDescent="0.25"/>
    <row r="5007" s="22" customFormat="1" x14ac:dyDescent="0.25"/>
    <row r="5008" s="22" customFormat="1" x14ac:dyDescent="0.25"/>
    <row r="5009" s="22" customFormat="1" x14ac:dyDescent="0.25"/>
    <row r="5010" s="22" customFormat="1" x14ac:dyDescent="0.25"/>
    <row r="5011" s="22" customFormat="1" x14ac:dyDescent="0.25"/>
    <row r="5012" s="22" customFormat="1" x14ac:dyDescent="0.25"/>
    <row r="5013" s="22" customFormat="1" x14ac:dyDescent="0.25"/>
    <row r="5014" s="22" customFormat="1" x14ac:dyDescent="0.25"/>
    <row r="5015" s="22" customFormat="1" x14ac:dyDescent="0.25"/>
    <row r="5016" s="22" customFormat="1" x14ac:dyDescent="0.25"/>
    <row r="5017" s="22" customFormat="1" x14ac:dyDescent="0.25"/>
    <row r="5018" s="22" customFormat="1" x14ac:dyDescent="0.25"/>
    <row r="5019" s="22" customFormat="1" x14ac:dyDescent="0.25"/>
    <row r="5020" s="22" customFormat="1" x14ac:dyDescent="0.25"/>
    <row r="5021" s="22" customFormat="1" x14ac:dyDescent="0.25"/>
    <row r="5022" s="22" customFormat="1" x14ac:dyDescent="0.25"/>
    <row r="5023" s="22" customFormat="1" x14ac:dyDescent="0.25"/>
    <row r="5024" s="22" customFormat="1" x14ac:dyDescent="0.25"/>
    <row r="5025" s="22" customFormat="1" x14ac:dyDescent="0.25"/>
    <row r="5026" s="22" customFormat="1" x14ac:dyDescent="0.25"/>
    <row r="5027" s="22" customFormat="1" x14ac:dyDescent="0.25"/>
    <row r="5028" s="22" customFormat="1" x14ac:dyDescent="0.25"/>
    <row r="5029" s="22" customFormat="1" x14ac:dyDescent="0.25"/>
    <row r="5030" s="22" customFormat="1" x14ac:dyDescent="0.25"/>
    <row r="5031" s="22" customFormat="1" x14ac:dyDescent="0.25"/>
    <row r="5032" s="22" customFormat="1" x14ac:dyDescent="0.25"/>
    <row r="5033" s="22" customFormat="1" x14ac:dyDescent="0.25"/>
    <row r="5034" s="22" customFormat="1" x14ac:dyDescent="0.25"/>
    <row r="5035" s="22" customFormat="1" x14ac:dyDescent="0.25"/>
    <row r="5036" s="22" customFormat="1" x14ac:dyDescent="0.25"/>
    <row r="5037" s="22" customFormat="1" x14ac:dyDescent="0.25"/>
    <row r="5038" s="22" customFormat="1" x14ac:dyDescent="0.25"/>
    <row r="5039" s="22" customFormat="1" x14ac:dyDescent="0.25"/>
    <row r="5040" s="22" customFormat="1" x14ac:dyDescent="0.25"/>
    <row r="5041" s="22" customFormat="1" x14ac:dyDescent="0.25"/>
    <row r="5042" s="22" customFormat="1" x14ac:dyDescent="0.25"/>
    <row r="5043" s="22" customFormat="1" x14ac:dyDescent="0.25"/>
    <row r="5044" s="22" customFormat="1" x14ac:dyDescent="0.25"/>
    <row r="5045" s="22" customFormat="1" x14ac:dyDescent="0.25"/>
    <row r="5046" s="22" customFormat="1" x14ac:dyDescent="0.25"/>
    <row r="5047" s="22" customFormat="1" x14ac:dyDescent="0.25"/>
    <row r="5048" s="22" customFormat="1" x14ac:dyDescent="0.25"/>
    <row r="5049" s="22" customFormat="1" x14ac:dyDescent="0.25"/>
    <row r="5050" s="22" customFormat="1" x14ac:dyDescent="0.25"/>
    <row r="5051" s="22" customFormat="1" x14ac:dyDescent="0.25"/>
    <row r="5052" s="22" customFormat="1" x14ac:dyDescent="0.25"/>
    <row r="5053" s="22" customFormat="1" x14ac:dyDescent="0.25"/>
    <row r="5054" s="22" customFormat="1" x14ac:dyDescent="0.25"/>
    <row r="5055" s="22" customFormat="1" x14ac:dyDescent="0.25"/>
    <row r="5056" s="22" customFormat="1" x14ac:dyDescent="0.25"/>
    <row r="5057" s="22" customFormat="1" x14ac:dyDescent="0.25"/>
    <row r="5058" s="22" customFormat="1" x14ac:dyDescent="0.25"/>
    <row r="5059" s="22" customFormat="1" x14ac:dyDescent="0.25"/>
    <row r="5060" s="22" customFormat="1" x14ac:dyDescent="0.25"/>
    <row r="5061" s="22" customFormat="1" x14ac:dyDescent="0.25"/>
    <row r="5062" s="22" customFormat="1" x14ac:dyDescent="0.25"/>
    <row r="5063" s="22" customFormat="1" x14ac:dyDescent="0.25"/>
    <row r="5064" s="22" customFormat="1" x14ac:dyDescent="0.25"/>
    <row r="5065" s="22" customFormat="1" x14ac:dyDescent="0.25"/>
    <row r="5066" s="22" customFormat="1" x14ac:dyDescent="0.25"/>
    <row r="5067" s="22" customFormat="1" x14ac:dyDescent="0.25"/>
    <row r="5068" s="22" customFormat="1" x14ac:dyDescent="0.25"/>
    <row r="5069" s="22" customFormat="1" x14ac:dyDescent="0.25"/>
    <row r="5070" s="22" customFormat="1" x14ac:dyDescent="0.25"/>
    <row r="5071" s="22" customFormat="1" x14ac:dyDescent="0.25"/>
    <row r="5072" s="22" customFormat="1" x14ac:dyDescent="0.25"/>
    <row r="5073" s="22" customFormat="1" x14ac:dyDescent="0.25"/>
    <row r="5074" s="22" customFormat="1" x14ac:dyDescent="0.25"/>
    <row r="5075" s="22" customFormat="1" x14ac:dyDescent="0.25"/>
    <row r="5076" s="22" customFormat="1" x14ac:dyDescent="0.25"/>
    <row r="5077" s="22" customFormat="1" x14ac:dyDescent="0.25"/>
    <row r="5078" s="22" customFormat="1" x14ac:dyDescent="0.25"/>
    <row r="5079" s="22" customFormat="1" x14ac:dyDescent="0.25"/>
    <row r="5080" s="22" customFormat="1" x14ac:dyDescent="0.25"/>
    <row r="5081" s="22" customFormat="1" x14ac:dyDescent="0.25"/>
    <row r="5082" s="22" customFormat="1" x14ac:dyDescent="0.25"/>
    <row r="5083" s="22" customFormat="1" x14ac:dyDescent="0.25"/>
    <row r="5084" s="22" customFormat="1" x14ac:dyDescent="0.25"/>
    <row r="5085" s="22" customFormat="1" x14ac:dyDescent="0.25"/>
    <row r="5086" s="22" customFormat="1" x14ac:dyDescent="0.25"/>
    <row r="5087" s="22" customFormat="1" x14ac:dyDescent="0.25"/>
    <row r="5088" s="22" customFormat="1" x14ac:dyDescent="0.25"/>
    <row r="5089" s="22" customFormat="1" x14ac:dyDescent="0.25"/>
    <row r="5090" s="22" customFormat="1" x14ac:dyDescent="0.25"/>
    <row r="5091" s="22" customFormat="1" x14ac:dyDescent="0.25"/>
    <row r="5092" s="22" customFormat="1" x14ac:dyDescent="0.25"/>
    <row r="5093" s="22" customFormat="1" x14ac:dyDescent="0.25"/>
    <row r="5094" s="22" customFormat="1" x14ac:dyDescent="0.25"/>
    <row r="5095" s="22" customFormat="1" x14ac:dyDescent="0.25"/>
    <row r="5096" s="22" customFormat="1" x14ac:dyDescent="0.25"/>
    <row r="5097" s="22" customFormat="1" x14ac:dyDescent="0.25"/>
    <row r="5098" s="22" customFormat="1" x14ac:dyDescent="0.25"/>
    <row r="5099" s="22" customFormat="1" x14ac:dyDescent="0.25"/>
    <row r="5100" s="22" customFormat="1" x14ac:dyDescent="0.25"/>
    <row r="5101" s="22" customFormat="1" x14ac:dyDescent="0.25"/>
    <row r="5102" s="22" customFormat="1" x14ac:dyDescent="0.25"/>
    <row r="5103" s="22" customFormat="1" x14ac:dyDescent="0.25"/>
    <row r="5104" s="22" customFormat="1" x14ac:dyDescent="0.25"/>
    <row r="5105" s="22" customFormat="1" x14ac:dyDescent="0.25"/>
    <row r="5106" s="22" customFormat="1" x14ac:dyDescent="0.25"/>
    <row r="5107" s="22" customFormat="1" x14ac:dyDescent="0.25"/>
    <row r="5108" s="22" customFormat="1" x14ac:dyDescent="0.25"/>
    <row r="5109" s="22" customFormat="1" x14ac:dyDescent="0.25"/>
    <row r="5110" s="22" customFormat="1" x14ac:dyDescent="0.25"/>
    <row r="5111" s="22" customFormat="1" x14ac:dyDescent="0.25"/>
    <row r="5112" s="22" customFormat="1" x14ac:dyDescent="0.25"/>
    <row r="5113" s="22" customFormat="1" x14ac:dyDescent="0.25"/>
    <row r="5114" s="22" customFormat="1" x14ac:dyDescent="0.25"/>
    <row r="5115" s="22" customFormat="1" x14ac:dyDescent="0.25"/>
    <row r="5116" s="22" customFormat="1" x14ac:dyDescent="0.25"/>
    <row r="5117" s="22" customFormat="1" x14ac:dyDescent="0.25"/>
    <row r="5118" s="22" customFormat="1" x14ac:dyDescent="0.25"/>
    <row r="5119" s="22" customFormat="1" x14ac:dyDescent="0.25"/>
    <row r="5120" s="22" customFormat="1" x14ac:dyDescent="0.25"/>
    <row r="5121" s="22" customFormat="1" x14ac:dyDescent="0.25"/>
    <row r="5122" s="22" customFormat="1" x14ac:dyDescent="0.25"/>
    <row r="5123" s="22" customFormat="1" x14ac:dyDescent="0.25"/>
    <row r="5124" s="22" customFormat="1" x14ac:dyDescent="0.25"/>
    <row r="5125" s="22" customFormat="1" x14ac:dyDescent="0.25"/>
    <row r="5126" s="22" customFormat="1" x14ac:dyDescent="0.25"/>
    <row r="5127" s="22" customFormat="1" x14ac:dyDescent="0.25"/>
    <row r="5128" s="22" customFormat="1" x14ac:dyDescent="0.25"/>
    <row r="5129" s="22" customFormat="1" x14ac:dyDescent="0.25"/>
    <row r="5130" s="22" customFormat="1" x14ac:dyDescent="0.25"/>
    <row r="5131" s="22" customFormat="1" x14ac:dyDescent="0.25"/>
    <row r="5132" s="22" customFormat="1" x14ac:dyDescent="0.25"/>
    <row r="5133" s="22" customFormat="1" x14ac:dyDescent="0.25"/>
    <row r="5134" s="22" customFormat="1" x14ac:dyDescent="0.25"/>
    <row r="5135" s="22" customFormat="1" x14ac:dyDescent="0.25"/>
    <row r="5136" s="22" customFormat="1" x14ac:dyDescent="0.25"/>
    <row r="5137" spans="1:10" s="22" customFormat="1" x14ac:dyDescent="0.25">
      <c r="A5137"/>
      <c r="B5137"/>
      <c r="C5137"/>
      <c r="D5137"/>
      <c r="E5137"/>
      <c r="F5137"/>
      <c r="G5137"/>
      <c r="H5137" s="1"/>
      <c r="I5137" s="1"/>
      <c r="J5137" s="1"/>
    </row>
    <row r="5138" spans="1:10" s="22" customFormat="1" x14ac:dyDescent="0.25"/>
    <row r="5139" spans="1:10" s="22" customFormat="1" x14ac:dyDescent="0.25"/>
    <row r="5140" spans="1:10" s="22" customFormat="1" x14ac:dyDescent="0.25"/>
    <row r="5141" spans="1:10" s="22" customFormat="1" x14ac:dyDescent="0.25"/>
    <row r="5142" spans="1:10" s="22" customFormat="1" x14ac:dyDescent="0.25"/>
    <row r="5143" spans="1:10" s="22" customFormat="1" x14ac:dyDescent="0.25"/>
    <row r="5144" spans="1:10" s="22" customFormat="1" x14ac:dyDescent="0.25"/>
    <row r="5145" spans="1:10" s="22" customFormat="1" x14ac:dyDescent="0.25"/>
    <row r="5146" spans="1:10" s="22" customFormat="1" x14ac:dyDescent="0.25"/>
    <row r="5147" spans="1:10" s="22" customFormat="1" x14ac:dyDescent="0.25"/>
    <row r="5148" spans="1:10" s="22" customFormat="1" x14ac:dyDescent="0.25"/>
    <row r="5149" spans="1:10" s="22" customFormat="1" x14ac:dyDescent="0.25"/>
    <row r="5150" spans="1:10" s="22" customFormat="1" x14ac:dyDescent="0.25"/>
    <row r="5151" spans="1:10" s="22" customFormat="1" x14ac:dyDescent="0.25"/>
    <row r="5152" spans="1:10" s="22" customFormat="1" x14ac:dyDescent="0.25"/>
    <row r="5153" s="22" customFormat="1" x14ac:dyDescent="0.25"/>
    <row r="5154" s="22" customFormat="1" x14ac:dyDescent="0.25"/>
    <row r="5155" s="22" customFormat="1" x14ac:dyDescent="0.25"/>
    <row r="5156" s="22" customFormat="1" x14ac:dyDescent="0.25"/>
    <row r="5157" s="22" customFormat="1" x14ac:dyDescent="0.25"/>
    <row r="5158" s="22" customFormat="1" x14ac:dyDescent="0.25"/>
    <row r="5159" s="22" customFormat="1" x14ac:dyDescent="0.25"/>
    <row r="5160" s="22" customFormat="1" x14ac:dyDescent="0.25"/>
    <row r="5161" s="22" customFormat="1" x14ac:dyDescent="0.25"/>
    <row r="5162" s="22" customFormat="1" x14ac:dyDescent="0.25"/>
    <row r="5163" s="22" customFormat="1" x14ac:dyDescent="0.25"/>
    <row r="5164" s="22" customFormat="1" x14ac:dyDescent="0.25"/>
    <row r="5165" s="22" customFormat="1" x14ac:dyDescent="0.25"/>
    <row r="5166" s="22" customFormat="1" x14ac:dyDescent="0.25"/>
    <row r="5167" s="22" customFormat="1" x14ac:dyDescent="0.25"/>
    <row r="5168" s="22" customFormat="1" x14ac:dyDescent="0.25"/>
    <row r="5169" s="22" customFormat="1" x14ac:dyDescent="0.25"/>
    <row r="5170" s="22" customFormat="1" x14ac:dyDescent="0.25"/>
    <row r="5171" s="22" customFormat="1" x14ac:dyDescent="0.25"/>
    <row r="5172" s="22" customFormat="1" x14ac:dyDescent="0.25"/>
    <row r="5173" s="22" customFormat="1" x14ac:dyDescent="0.25"/>
    <row r="5174" s="22" customFormat="1" x14ac:dyDescent="0.25"/>
    <row r="5175" s="22" customFormat="1" x14ac:dyDescent="0.25"/>
    <row r="5176" s="22" customFormat="1" x14ac:dyDescent="0.25"/>
    <row r="5177" s="22" customFormat="1" x14ac:dyDescent="0.25"/>
    <row r="5178" s="22" customFormat="1" x14ac:dyDescent="0.25"/>
    <row r="5179" s="22" customFormat="1" x14ac:dyDescent="0.25"/>
    <row r="5180" s="22" customFormat="1" x14ac:dyDescent="0.25"/>
    <row r="5181" s="22" customFormat="1" x14ac:dyDescent="0.25"/>
    <row r="5182" s="22" customFormat="1" x14ac:dyDescent="0.25"/>
    <row r="5183" s="22" customFormat="1" x14ac:dyDescent="0.25"/>
    <row r="5184" s="22" customFormat="1" x14ac:dyDescent="0.25"/>
    <row r="5185" s="22" customFormat="1" x14ac:dyDescent="0.25"/>
    <row r="5186" s="22" customFormat="1" x14ac:dyDescent="0.25"/>
    <row r="5187" s="22" customFormat="1" x14ac:dyDescent="0.25"/>
    <row r="5188" s="22" customFormat="1" x14ac:dyDescent="0.25"/>
    <row r="5189" s="22" customFormat="1" x14ac:dyDescent="0.25"/>
    <row r="5190" s="22" customFormat="1" x14ac:dyDescent="0.25"/>
    <row r="5191" s="22" customFormat="1" x14ac:dyDescent="0.25"/>
    <row r="5192" s="22" customFormat="1" x14ac:dyDescent="0.25"/>
    <row r="5193" s="22" customFormat="1" x14ac:dyDescent="0.25"/>
    <row r="5194" s="22" customFormat="1" x14ac:dyDescent="0.25"/>
    <row r="5195" s="22" customFormat="1" x14ac:dyDescent="0.25"/>
    <row r="5196" s="22" customFormat="1" x14ac:dyDescent="0.25"/>
    <row r="5197" s="22" customFormat="1" x14ac:dyDescent="0.25"/>
    <row r="5198" s="22" customFormat="1" x14ac:dyDescent="0.25"/>
    <row r="5199" s="22" customFormat="1" x14ac:dyDescent="0.25"/>
    <row r="5200" s="22" customFormat="1" x14ac:dyDescent="0.25"/>
    <row r="5201" s="22" customFormat="1" x14ac:dyDescent="0.25"/>
    <row r="5202" s="22" customFormat="1" x14ac:dyDescent="0.25"/>
    <row r="5203" s="22" customFormat="1" x14ac:dyDescent="0.25"/>
    <row r="5204" s="22" customFormat="1" x14ac:dyDescent="0.25"/>
    <row r="5205" s="22" customFormat="1" x14ac:dyDescent="0.25"/>
    <row r="5206" s="22" customFormat="1" x14ac:dyDescent="0.25"/>
    <row r="5207" s="22" customFormat="1" x14ac:dyDescent="0.25"/>
    <row r="5208" s="22" customFormat="1" x14ac:dyDescent="0.25"/>
    <row r="5209" s="22" customFormat="1" x14ac:dyDescent="0.25"/>
    <row r="5210" s="22" customFormat="1" x14ac:dyDescent="0.25"/>
    <row r="5211" s="22" customFormat="1" x14ac:dyDescent="0.25"/>
    <row r="5212" s="22" customFormat="1" x14ac:dyDescent="0.25"/>
    <row r="5213" s="22" customFormat="1" x14ac:dyDescent="0.25"/>
    <row r="5214" s="22" customFormat="1" x14ac:dyDescent="0.25"/>
    <row r="5215" s="22" customFormat="1" x14ac:dyDescent="0.25"/>
    <row r="5216" s="22" customFormat="1" x14ac:dyDescent="0.25"/>
    <row r="5217" s="22" customFormat="1" x14ac:dyDescent="0.25"/>
    <row r="5218" s="22" customFormat="1" x14ac:dyDescent="0.25"/>
    <row r="5219" s="22" customFormat="1" x14ac:dyDescent="0.25"/>
    <row r="5220" s="22" customFormat="1" x14ac:dyDescent="0.25"/>
    <row r="5221" s="22" customFormat="1" x14ac:dyDescent="0.25"/>
    <row r="5222" s="22" customFormat="1" x14ac:dyDescent="0.25"/>
    <row r="5223" s="22" customFormat="1" x14ac:dyDescent="0.25"/>
    <row r="5224" s="22" customFormat="1" x14ac:dyDescent="0.25"/>
    <row r="5225" s="22" customFormat="1" x14ac:dyDescent="0.25"/>
    <row r="5226" s="22" customFormat="1" x14ac:dyDescent="0.25"/>
    <row r="5227" s="22" customFormat="1" x14ac:dyDescent="0.25"/>
    <row r="5228" s="22" customFormat="1" x14ac:dyDescent="0.25"/>
    <row r="5229" s="22" customFormat="1" x14ac:dyDescent="0.25"/>
    <row r="5230" s="22" customFormat="1" x14ac:dyDescent="0.25"/>
    <row r="5231" s="22" customFormat="1" x14ac:dyDescent="0.25"/>
    <row r="5232" s="22" customFormat="1" x14ac:dyDescent="0.25"/>
    <row r="5233" s="22" customFormat="1" x14ac:dyDescent="0.25"/>
    <row r="5234" s="22" customFormat="1" x14ac:dyDescent="0.25"/>
    <row r="5235" s="22" customFormat="1" x14ac:dyDescent="0.25"/>
    <row r="5236" s="22" customFormat="1" x14ac:dyDescent="0.25"/>
    <row r="5237" s="22" customFormat="1" x14ac:dyDescent="0.25"/>
    <row r="5238" s="22" customFormat="1" x14ac:dyDescent="0.25"/>
    <row r="5239" s="22" customFormat="1" x14ac:dyDescent="0.25"/>
    <row r="5240" s="22" customFormat="1" x14ac:dyDescent="0.25"/>
    <row r="5241" s="22" customFormat="1" x14ac:dyDescent="0.25"/>
    <row r="5242" s="22" customFormat="1" x14ac:dyDescent="0.25"/>
    <row r="5243" s="22" customFormat="1" x14ac:dyDescent="0.25"/>
    <row r="5244" s="22" customFormat="1" x14ac:dyDescent="0.25"/>
    <row r="5245" s="22" customFormat="1" x14ac:dyDescent="0.25"/>
    <row r="5246" s="22" customFormat="1" x14ac:dyDescent="0.25"/>
    <row r="5247" s="22" customFormat="1" x14ac:dyDescent="0.25"/>
    <row r="5248" s="22" customFormat="1" x14ac:dyDescent="0.25"/>
    <row r="5249" s="22" customFormat="1" x14ac:dyDescent="0.25"/>
    <row r="5250" s="22" customFormat="1" x14ac:dyDescent="0.25"/>
    <row r="5251" s="22" customFormat="1" x14ac:dyDescent="0.25"/>
    <row r="5252" s="22" customFormat="1" x14ac:dyDescent="0.25"/>
    <row r="5253" s="22" customFormat="1" x14ac:dyDescent="0.25"/>
    <row r="5254" s="22" customFormat="1" x14ac:dyDescent="0.25"/>
    <row r="5255" s="22" customFormat="1" x14ac:dyDescent="0.25"/>
    <row r="5256" s="22" customFormat="1" x14ac:dyDescent="0.25"/>
    <row r="5257" s="22" customFormat="1" x14ac:dyDescent="0.25"/>
    <row r="5258" s="22" customFormat="1" x14ac:dyDescent="0.25"/>
    <row r="5259" s="22" customFormat="1" x14ac:dyDescent="0.25"/>
    <row r="5260" s="22" customFormat="1" x14ac:dyDescent="0.25"/>
    <row r="5261" s="22" customFormat="1" x14ac:dyDescent="0.25"/>
    <row r="5262" s="22" customFormat="1" x14ac:dyDescent="0.25"/>
    <row r="5263" s="22" customFormat="1" x14ac:dyDescent="0.25"/>
    <row r="5264" s="22" customFormat="1" x14ac:dyDescent="0.25"/>
    <row r="5265" s="22" customFormat="1" x14ac:dyDescent="0.25"/>
    <row r="5266" s="22" customFormat="1" x14ac:dyDescent="0.25"/>
    <row r="5267" s="22" customFormat="1" x14ac:dyDescent="0.25"/>
    <row r="5268" s="22" customFormat="1" x14ac:dyDescent="0.25"/>
    <row r="5269" s="22" customFormat="1" x14ac:dyDescent="0.25"/>
    <row r="5270" s="22" customFormat="1" x14ac:dyDescent="0.25"/>
    <row r="5271" s="22" customFormat="1" x14ac:dyDescent="0.25"/>
    <row r="5272" s="22" customFormat="1" x14ac:dyDescent="0.25"/>
    <row r="5273" s="22" customFormat="1" x14ac:dyDescent="0.25"/>
    <row r="5274" s="22" customFormat="1" x14ac:dyDescent="0.25"/>
    <row r="5275" s="22" customFormat="1" x14ac:dyDescent="0.25"/>
    <row r="5276" s="22" customFormat="1" x14ac:dyDescent="0.25"/>
    <row r="5277" s="22" customFormat="1" x14ac:dyDescent="0.25"/>
    <row r="5278" s="22" customFormat="1" x14ac:dyDescent="0.25"/>
    <row r="5279" s="22" customFormat="1" x14ac:dyDescent="0.25"/>
    <row r="5280" s="22" customFormat="1" x14ac:dyDescent="0.25"/>
    <row r="5281" s="22" customFormat="1" x14ac:dyDescent="0.25"/>
    <row r="5282" s="22" customFormat="1" x14ac:dyDescent="0.25"/>
    <row r="5283" s="22" customFormat="1" x14ac:dyDescent="0.25"/>
    <row r="5284" s="22" customFormat="1" x14ac:dyDescent="0.25"/>
    <row r="5285" s="22" customFormat="1" x14ac:dyDescent="0.25"/>
    <row r="5286" s="22" customFormat="1" x14ac:dyDescent="0.25"/>
    <row r="5287" s="22" customFormat="1" x14ac:dyDescent="0.25"/>
    <row r="5288" s="22" customFormat="1" x14ac:dyDescent="0.25"/>
    <row r="5289" s="22" customFormat="1" x14ac:dyDescent="0.25"/>
    <row r="5290" s="22" customFormat="1" x14ac:dyDescent="0.25"/>
    <row r="5291" s="22" customFormat="1" x14ac:dyDescent="0.25"/>
    <row r="5292" s="22" customFormat="1" x14ac:dyDescent="0.25"/>
    <row r="5293" s="22" customFormat="1" x14ac:dyDescent="0.25"/>
    <row r="5294" s="22" customFormat="1" x14ac:dyDescent="0.25"/>
    <row r="5295" s="22" customFormat="1" x14ac:dyDescent="0.25"/>
    <row r="5296" s="22" customFormat="1" x14ac:dyDescent="0.25"/>
    <row r="5297" s="22" customFormat="1" x14ac:dyDescent="0.25"/>
    <row r="5298" s="22" customFormat="1" x14ac:dyDescent="0.25"/>
    <row r="5299" s="22" customFormat="1" x14ac:dyDescent="0.25"/>
    <row r="5300" s="22" customFormat="1" x14ac:dyDescent="0.25"/>
    <row r="5301" s="22" customFormat="1" x14ac:dyDescent="0.25"/>
    <row r="5302" s="22" customFormat="1" x14ac:dyDescent="0.25"/>
    <row r="5303" s="22" customFormat="1" x14ac:dyDescent="0.25"/>
    <row r="5304" s="22" customFormat="1" x14ac:dyDescent="0.25"/>
    <row r="5305" s="22" customFormat="1" x14ac:dyDescent="0.25"/>
    <row r="5306" s="22" customFormat="1" x14ac:dyDescent="0.25"/>
    <row r="5307" s="22" customFormat="1" x14ac:dyDescent="0.25"/>
    <row r="5308" s="22" customFormat="1" x14ac:dyDescent="0.25"/>
    <row r="5309" s="22" customFormat="1" x14ac:dyDescent="0.25"/>
    <row r="5310" s="22" customFormat="1" x14ac:dyDescent="0.25"/>
    <row r="5311" s="22" customFormat="1" x14ac:dyDescent="0.25"/>
    <row r="5312" s="22" customFormat="1" x14ac:dyDescent="0.25"/>
    <row r="5313" s="22" customFormat="1" x14ac:dyDescent="0.25"/>
    <row r="5314" s="22" customFormat="1" x14ac:dyDescent="0.25"/>
    <row r="5315" s="22" customFormat="1" x14ac:dyDescent="0.25"/>
    <row r="5316" s="22" customFormat="1" x14ac:dyDescent="0.25"/>
    <row r="5317" s="22" customFormat="1" x14ac:dyDescent="0.25"/>
    <row r="5318" s="22" customFormat="1" x14ac:dyDescent="0.25"/>
    <row r="5319" s="22" customFormat="1" x14ac:dyDescent="0.25"/>
    <row r="5320" s="22" customFormat="1" x14ac:dyDescent="0.25"/>
    <row r="5321" s="22" customFormat="1" x14ac:dyDescent="0.25"/>
    <row r="5322" s="22" customFormat="1" x14ac:dyDescent="0.25"/>
    <row r="5323" s="22" customFormat="1" x14ac:dyDescent="0.25"/>
    <row r="5324" s="22" customFormat="1" x14ac:dyDescent="0.25"/>
    <row r="5325" s="22" customFormat="1" x14ac:dyDescent="0.25"/>
    <row r="5326" s="22" customFormat="1" x14ac:dyDescent="0.25"/>
    <row r="5327" s="22" customFormat="1" x14ac:dyDescent="0.25"/>
    <row r="5328" s="22" customFormat="1" x14ac:dyDescent="0.25"/>
    <row r="5329" s="22" customFormat="1" x14ac:dyDescent="0.25"/>
    <row r="5330" s="22" customFormat="1" x14ac:dyDescent="0.25"/>
    <row r="5331" s="22" customFormat="1" x14ac:dyDescent="0.25"/>
    <row r="5332" s="22" customFormat="1" x14ac:dyDescent="0.25"/>
    <row r="5333" s="22" customFormat="1" x14ac:dyDescent="0.25"/>
    <row r="5334" s="22" customFormat="1" x14ac:dyDescent="0.25"/>
    <row r="5335" s="22" customFormat="1" x14ac:dyDescent="0.25"/>
    <row r="5336" s="22" customFormat="1" x14ac:dyDescent="0.25"/>
    <row r="5337" s="22" customFormat="1" x14ac:dyDescent="0.25"/>
    <row r="5338" s="22" customFormat="1" x14ac:dyDescent="0.25"/>
    <row r="5339" s="22" customFormat="1" x14ac:dyDescent="0.25"/>
    <row r="5340" s="22" customFormat="1" x14ac:dyDescent="0.25"/>
    <row r="5341" s="22" customFormat="1" x14ac:dyDescent="0.25"/>
    <row r="5342" s="22" customFormat="1" x14ac:dyDescent="0.25"/>
    <row r="5343" s="22" customFormat="1" x14ac:dyDescent="0.25"/>
    <row r="5344" s="22" customFormat="1" x14ac:dyDescent="0.25"/>
    <row r="5345" s="22" customFormat="1" x14ac:dyDescent="0.25"/>
    <row r="5346" s="22" customFormat="1" x14ac:dyDescent="0.25"/>
    <row r="5347" s="22" customFormat="1" x14ac:dyDescent="0.25"/>
    <row r="5348" s="22" customFormat="1" x14ac:dyDescent="0.25"/>
    <row r="5349" s="22" customFormat="1" x14ac:dyDescent="0.25"/>
    <row r="5350" s="22" customFormat="1" x14ac:dyDescent="0.25"/>
    <row r="5351" s="22" customFormat="1" x14ac:dyDescent="0.25"/>
    <row r="5352" s="22" customFormat="1" x14ac:dyDescent="0.25"/>
    <row r="5353" s="22" customFormat="1" x14ac:dyDescent="0.25"/>
    <row r="5354" s="22" customFormat="1" x14ac:dyDescent="0.25"/>
    <row r="5355" s="22" customFormat="1" x14ac:dyDescent="0.25"/>
    <row r="5356" s="22" customFormat="1" x14ac:dyDescent="0.25"/>
    <row r="5357" s="22" customFormat="1" x14ac:dyDescent="0.25"/>
    <row r="5358" s="22" customFormat="1" x14ac:dyDescent="0.25"/>
    <row r="5359" s="22" customFormat="1" x14ac:dyDescent="0.25"/>
    <row r="5360" s="22" customFormat="1" x14ac:dyDescent="0.25"/>
    <row r="5361" s="22" customFormat="1" x14ac:dyDescent="0.25"/>
    <row r="5362" s="22" customFormat="1" x14ac:dyDescent="0.25"/>
    <row r="5363" s="22" customFormat="1" x14ac:dyDescent="0.25"/>
    <row r="5364" s="22" customFormat="1" x14ac:dyDescent="0.25"/>
    <row r="5365" s="22" customFormat="1" x14ac:dyDescent="0.25"/>
    <row r="5366" s="22" customFormat="1" x14ac:dyDescent="0.25"/>
    <row r="5367" s="22" customFormat="1" x14ac:dyDescent="0.25"/>
    <row r="5368" s="22" customFormat="1" x14ac:dyDescent="0.25"/>
    <row r="5369" s="22" customFormat="1" x14ac:dyDescent="0.25"/>
    <row r="5370" s="22" customFormat="1" x14ac:dyDescent="0.25"/>
    <row r="5371" s="22" customFormat="1" x14ac:dyDescent="0.25"/>
    <row r="5372" s="22" customFormat="1" x14ac:dyDescent="0.25"/>
    <row r="5373" s="22" customFormat="1" x14ac:dyDescent="0.25"/>
    <row r="5374" s="22" customFormat="1" x14ac:dyDescent="0.25"/>
    <row r="5375" s="22" customFormat="1" x14ac:dyDescent="0.25"/>
    <row r="5376" s="22" customFormat="1" x14ac:dyDescent="0.25"/>
    <row r="5377" s="22" customFormat="1" x14ac:dyDescent="0.25"/>
    <row r="5378" s="22" customFormat="1" x14ac:dyDescent="0.25"/>
    <row r="5379" s="22" customFormat="1" x14ac:dyDescent="0.25"/>
    <row r="5380" s="22" customFormat="1" x14ac:dyDescent="0.25"/>
    <row r="5381" s="22" customFormat="1" x14ac:dyDescent="0.25"/>
    <row r="5382" s="22" customFormat="1" x14ac:dyDescent="0.25"/>
    <row r="5383" s="22" customFormat="1" x14ac:dyDescent="0.25"/>
    <row r="5384" s="22" customFormat="1" x14ac:dyDescent="0.25"/>
    <row r="5385" s="22" customFormat="1" x14ac:dyDescent="0.25"/>
    <row r="5386" s="22" customFormat="1" x14ac:dyDescent="0.25"/>
    <row r="5387" s="22" customFormat="1" x14ac:dyDescent="0.25"/>
    <row r="5388" s="22" customFormat="1" x14ac:dyDescent="0.25"/>
    <row r="5389" s="22" customFormat="1" x14ac:dyDescent="0.25"/>
    <row r="5390" s="22" customFormat="1" x14ac:dyDescent="0.25"/>
    <row r="5391" s="22" customFormat="1" x14ac:dyDescent="0.25"/>
    <row r="5392" s="22" customFormat="1" x14ac:dyDescent="0.25"/>
    <row r="5393" s="22" customFormat="1" x14ac:dyDescent="0.25"/>
    <row r="5394" s="22" customFormat="1" x14ac:dyDescent="0.25"/>
    <row r="5395" s="22" customFormat="1" x14ac:dyDescent="0.25"/>
    <row r="5396" s="22" customFormat="1" x14ac:dyDescent="0.25"/>
    <row r="5397" s="22" customFormat="1" x14ac:dyDescent="0.25"/>
    <row r="5398" s="22" customFormat="1" x14ac:dyDescent="0.25"/>
    <row r="5399" s="22" customFormat="1" x14ac:dyDescent="0.25"/>
    <row r="5400" s="22" customFormat="1" x14ac:dyDescent="0.25"/>
    <row r="5401" s="22" customFormat="1" x14ac:dyDescent="0.25"/>
    <row r="5402" s="22" customFormat="1" x14ac:dyDescent="0.25"/>
    <row r="5403" s="22" customFormat="1" x14ac:dyDescent="0.25"/>
    <row r="5404" s="22" customFormat="1" x14ac:dyDescent="0.25"/>
    <row r="5405" s="22" customFormat="1" x14ac:dyDescent="0.25"/>
    <row r="5406" s="22" customFormat="1" x14ac:dyDescent="0.25"/>
    <row r="5407" s="22" customFormat="1" x14ac:dyDescent="0.25"/>
    <row r="5408" s="22" customFormat="1" x14ac:dyDescent="0.25"/>
    <row r="5409" s="22" customFormat="1" x14ac:dyDescent="0.25"/>
    <row r="5410" s="22" customFormat="1" x14ac:dyDescent="0.25"/>
    <row r="5411" s="22" customFormat="1" x14ac:dyDescent="0.25"/>
    <row r="5412" s="22" customFormat="1" x14ac:dyDescent="0.25"/>
    <row r="5413" s="22" customFormat="1" x14ac:dyDescent="0.25"/>
    <row r="5414" s="22" customFormat="1" x14ac:dyDescent="0.25"/>
    <row r="5415" s="22" customFormat="1" x14ac:dyDescent="0.25"/>
    <row r="5416" s="22" customFormat="1" x14ac:dyDescent="0.25"/>
    <row r="5417" s="22" customFormat="1" x14ac:dyDescent="0.25"/>
    <row r="5418" s="22" customFormat="1" x14ac:dyDescent="0.25"/>
    <row r="5419" s="22" customFormat="1" x14ac:dyDescent="0.25"/>
    <row r="5420" s="22" customFormat="1" x14ac:dyDescent="0.25"/>
    <row r="5421" s="22" customFormat="1" x14ac:dyDescent="0.25"/>
    <row r="5422" s="22" customFormat="1" x14ac:dyDescent="0.25"/>
    <row r="5423" s="22" customFormat="1" x14ac:dyDescent="0.25"/>
    <row r="5424" s="22" customFormat="1" x14ac:dyDescent="0.25"/>
    <row r="5425" s="22" customFormat="1" x14ac:dyDescent="0.25"/>
    <row r="5426" s="22" customFormat="1" x14ac:dyDescent="0.25"/>
    <row r="5427" s="22" customFormat="1" x14ac:dyDescent="0.25"/>
    <row r="5428" s="22" customFormat="1" x14ac:dyDescent="0.25"/>
    <row r="5429" s="22" customFormat="1" x14ac:dyDescent="0.25"/>
    <row r="5430" s="22" customFormat="1" x14ac:dyDescent="0.25"/>
    <row r="5431" s="22" customFormat="1" x14ac:dyDescent="0.25"/>
    <row r="5432" s="22" customFormat="1" x14ac:dyDescent="0.25"/>
    <row r="5433" s="22" customFormat="1" x14ac:dyDescent="0.25"/>
    <row r="5434" s="22" customFormat="1" x14ac:dyDescent="0.25"/>
    <row r="5435" s="22" customFormat="1" x14ac:dyDescent="0.25"/>
    <row r="5436" s="22" customFormat="1" x14ac:dyDescent="0.25"/>
    <row r="5437" s="22" customFormat="1" x14ac:dyDescent="0.25"/>
    <row r="5438" s="22" customFormat="1" x14ac:dyDescent="0.25"/>
    <row r="5439" s="22" customFormat="1" x14ac:dyDescent="0.25"/>
    <row r="5440" s="22" customFormat="1" x14ac:dyDescent="0.25"/>
    <row r="5441" s="22" customFormat="1" x14ac:dyDescent="0.25"/>
    <row r="5442" s="22" customFormat="1" x14ac:dyDescent="0.25"/>
    <row r="5443" s="22" customFormat="1" x14ac:dyDescent="0.25"/>
    <row r="5444" s="22" customFormat="1" x14ac:dyDescent="0.25"/>
    <row r="5445" s="22" customFormat="1" x14ac:dyDescent="0.25"/>
    <row r="5446" s="22" customFormat="1" x14ac:dyDescent="0.25"/>
    <row r="5447" s="22" customFormat="1" x14ac:dyDescent="0.25"/>
    <row r="5448" s="22" customFormat="1" x14ac:dyDescent="0.25"/>
    <row r="5449" s="22" customFormat="1" x14ac:dyDescent="0.25"/>
    <row r="5450" s="22" customFormat="1" x14ac:dyDescent="0.25"/>
    <row r="5451" s="22" customFormat="1" x14ac:dyDescent="0.25"/>
    <row r="5452" s="22" customFormat="1" x14ac:dyDescent="0.25"/>
    <row r="5453" s="22" customFormat="1" x14ac:dyDescent="0.25"/>
    <row r="5454" s="22" customFormat="1" x14ac:dyDescent="0.25"/>
    <row r="5455" s="22" customFormat="1" x14ac:dyDescent="0.25"/>
    <row r="5456" s="22" customFormat="1" x14ac:dyDescent="0.25"/>
    <row r="5457" s="22" customFormat="1" x14ac:dyDescent="0.25"/>
    <row r="5458" s="22" customFormat="1" x14ac:dyDescent="0.25"/>
    <row r="5459" s="22" customFormat="1" x14ac:dyDescent="0.25"/>
    <row r="5460" s="22" customFormat="1" x14ac:dyDescent="0.25"/>
    <row r="5461" s="22" customFormat="1" x14ac:dyDescent="0.25"/>
    <row r="5462" s="22" customFormat="1" x14ac:dyDescent="0.25"/>
    <row r="5463" s="22" customFormat="1" x14ac:dyDescent="0.25"/>
    <row r="5464" s="22" customFormat="1" x14ac:dyDescent="0.25"/>
    <row r="5465" s="22" customFormat="1" x14ac:dyDescent="0.25"/>
    <row r="5466" s="22" customFormat="1" x14ac:dyDescent="0.25"/>
    <row r="5467" s="22" customFormat="1" x14ac:dyDescent="0.25"/>
    <row r="5468" s="22" customFormat="1" x14ac:dyDescent="0.25"/>
    <row r="5469" s="22" customFormat="1" x14ac:dyDescent="0.25"/>
    <row r="5470" s="22" customFormat="1" x14ac:dyDescent="0.25"/>
    <row r="5471" s="22" customFormat="1" x14ac:dyDescent="0.25"/>
    <row r="5472" s="22" customFormat="1" x14ac:dyDescent="0.25"/>
    <row r="5473" s="22" customFormat="1" x14ac:dyDescent="0.25"/>
    <row r="5474" s="22" customFormat="1" x14ac:dyDescent="0.25"/>
    <row r="5475" s="22" customFormat="1" x14ac:dyDescent="0.25"/>
    <row r="5476" s="22" customFormat="1" x14ac:dyDescent="0.25"/>
    <row r="5477" s="22" customFormat="1" x14ac:dyDescent="0.25"/>
    <row r="5478" s="22" customFormat="1" x14ac:dyDescent="0.25"/>
    <row r="5479" s="22" customFormat="1" x14ac:dyDescent="0.25"/>
    <row r="5480" s="22" customFormat="1" x14ac:dyDescent="0.25"/>
    <row r="5481" s="22" customFormat="1" x14ac:dyDescent="0.25"/>
    <row r="5482" s="22" customFormat="1" x14ac:dyDescent="0.25"/>
    <row r="5483" s="22" customFormat="1" x14ac:dyDescent="0.25"/>
    <row r="5484" s="22" customFormat="1" x14ac:dyDescent="0.25"/>
    <row r="5485" s="22" customFormat="1" x14ac:dyDescent="0.25"/>
    <row r="5486" s="22" customFormat="1" x14ac:dyDescent="0.25"/>
    <row r="5487" s="22" customFormat="1" x14ac:dyDescent="0.25"/>
    <row r="5488" s="22" customFormat="1" x14ac:dyDescent="0.25"/>
    <row r="5489" s="22" customFormat="1" x14ac:dyDescent="0.25"/>
    <row r="5490" s="22" customFormat="1" x14ac:dyDescent="0.25"/>
    <row r="5491" s="22" customFormat="1" x14ac:dyDescent="0.25"/>
    <row r="5492" s="22" customFormat="1" x14ac:dyDescent="0.25"/>
    <row r="5493" s="22" customFormat="1" x14ac:dyDescent="0.25"/>
    <row r="5494" s="22" customFormat="1" x14ac:dyDescent="0.25"/>
    <row r="5495" s="22" customFormat="1" x14ac:dyDescent="0.25"/>
    <row r="5496" s="22" customFormat="1" x14ac:dyDescent="0.25"/>
    <row r="5497" s="22" customFormat="1" x14ac:dyDescent="0.25"/>
    <row r="5498" s="22" customFormat="1" x14ac:dyDescent="0.25"/>
    <row r="5499" s="22" customFormat="1" x14ac:dyDescent="0.25"/>
    <row r="5500" s="22" customFormat="1" x14ac:dyDescent="0.25"/>
    <row r="5501" s="22" customFormat="1" x14ac:dyDescent="0.25"/>
    <row r="5502" s="22" customFormat="1" x14ac:dyDescent="0.25"/>
    <row r="5503" s="22" customFormat="1" x14ac:dyDescent="0.25"/>
    <row r="5504" s="22" customFormat="1" x14ac:dyDescent="0.25"/>
    <row r="5505" s="22" customFormat="1" x14ac:dyDescent="0.25"/>
    <row r="5506" s="22" customFormat="1" x14ac:dyDescent="0.25"/>
    <row r="5507" s="22" customFormat="1" x14ac:dyDescent="0.25"/>
    <row r="5508" s="22" customFormat="1" x14ac:dyDescent="0.25"/>
    <row r="5509" s="22" customFormat="1" x14ac:dyDescent="0.25"/>
    <row r="5510" s="22" customFormat="1" x14ac:dyDescent="0.25"/>
    <row r="5511" s="22" customFormat="1" x14ac:dyDescent="0.25"/>
    <row r="5512" s="22" customFormat="1" x14ac:dyDescent="0.25"/>
    <row r="5513" s="22" customFormat="1" x14ac:dyDescent="0.25"/>
    <row r="5514" s="22" customFormat="1" x14ac:dyDescent="0.25"/>
    <row r="5515" s="22" customFormat="1" x14ac:dyDescent="0.25"/>
    <row r="5516" s="22" customFormat="1" x14ac:dyDescent="0.25"/>
    <row r="5517" s="22" customFormat="1" x14ac:dyDescent="0.25"/>
    <row r="5518" s="22" customFormat="1" x14ac:dyDescent="0.25"/>
    <row r="5519" s="22" customFormat="1" x14ac:dyDescent="0.25"/>
    <row r="5520" s="22" customFormat="1" x14ac:dyDescent="0.25"/>
    <row r="5521" s="22" customFormat="1" x14ac:dyDescent="0.25"/>
    <row r="5522" s="22" customFormat="1" x14ac:dyDescent="0.25"/>
    <row r="5523" s="22" customFormat="1" x14ac:dyDescent="0.25"/>
    <row r="5524" s="22" customFormat="1" x14ac:dyDescent="0.25"/>
    <row r="5525" s="22" customFormat="1" x14ac:dyDescent="0.25"/>
    <row r="5526" s="22" customFormat="1" x14ac:dyDescent="0.25"/>
    <row r="5527" s="22" customFormat="1" x14ac:dyDescent="0.25"/>
    <row r="5528" s="22" customFormat="1" x14ac:dyDescent="0.25"/>
    <row r="5529" s="22" customFormat="1" x14ac:dyDescent="0.25"/>
    <row r="5530" s="22" customFormat="1" x14ac:dyDescent="0.25"/>
    <row r="5531" s="22" customFormat="1" x14ac:dyDescent="0.25"/>
    <row r="5532" s="22" customFormat="1" x14ac:dyDescent="0.25"/>
    <row r="5533" s="22" customFormat="1" x14ac:dyDescent="0.25"/>
    <row r="5534" s="22" customFormat="1" x14ac:dyDescent="0.25"/>
    <row r="5535" s="22" customFormat="1" x14ac:dyDescent="0.25"/>
    <row r="5536" s="22" customFormat="1" x14ac:dyDescent="0.25"/>
    <row r="5537" s="22" customFormat="1" x14ac:dyDescent="0.25"/>
    <row r="5538" s="22" customFormat="1" x14ac:dyDescent="0.25"/>
    <row r="5539" s="22" customFormat="1" x14ac:dyDescent="0.25"/>
    <row r="5540" s="22" customFormat="1" x14ac:dyDescent="0.25"/>
    <row r="5541" s="22" customFormat="1" x14ac:dyDescent="0.25"/>
    <row r="5542" s="22" customFormat="1" x14ac:dyDescent="0.25"/>
    <row r="5543" s="22" customFormat="1" x14ac:dyDescent="0.25"/>
    <row r="5544" s="22" customFormat="1" x14ac:dyDescent="0.25"/>
    <row r="5545" s="22" customFormat="1" x14ac:dyDescent="0.25"/>
    <row r="5546" s="22" customFormat="1" x14ac:dyDescent="0.25"/>
    <row r="5547" s="22" customFormat="1" x14ac:dyDescent="0.25"/>
    <row r="5548" s="22" customFormat="1" x14ac:dyDescent="0.25"/>
    <row r="5549" s="22" customFormat="1" x14ac:dyDescent="0.25"/>
    <row r="5550" s="22" customFormat="1" x14ac:dyDescent="0.25"/>
    <row r="5551" s="22" customFormat="1" x14ac:dyDescent="0.25"/>
    <row r="5552" s="22" customFormat="1" x14ac:dyDescent="0.25"/>
    <row r="5553" s="22" customFormat="1" x14ac:dyDescent="0.25"/>
    <row r="5554" s="22" customFormat="1" x14ac:dyDescent="0.25"/>
    <row r="5555" s="22" customFormat="1" x14ac:dyDescent="0.25"/>
    <row r="5556" s="22" customFormat="1" x14ac:dyDescent="0.25"/>
    <row r="5557" s="22" customFormat="1" x14ac:dyDescent="0.25"/>
    <row r="5558" s="22" customFormat="1" x14ac:dyDescent="0.25"/>
    <row r="5559" s="22" customFormat="1" x14ac:dyDescent="0.25"/>
    <row r="5560" s="22" customFormat="1" x14ac:dyDescent="0.25"/>
    <row r="5561" s="22" customFormat="1" x14ac:dyDescent="0.25"/>
    <row r="5562" s="22" customFormat="1" x14ac:dyDescent="0.25"/>
    <row r="5563" s="22" customFormat="1" x14ac:dyDescent="0.25"/>
    <row r="5564" s="22" customFormat="1" x14ac:dyDescent="0.25"/>
    <row r="5565" s="22" customFormat="1" x14ac:dyDescent="0.25"/>
    <row r="5566" s="22" customFormat="1" x14ac:dyDescent="0.25"/>
    <row r="5567" s="22" customFormat="1" x14ac:dyDescent="0.25"/>
    <row r="5568" s="22" customFormat="1" x14ac:dyDescent="0.25"/>
    <row r="5569" s="22" customFormat="1" x14ac:dyDescent="0.25"/>
    <row r="5570" s="22" customFormat="1" x14ac:dyDescent="0.25"/>
    <row r="5571" s="22" customFormat="1" x14ac:dyDescent="0.25"/>
    <row r="5572" s="22" customFormat="1" x14ac:dyDescent="0.25"/>
    <row r="5573" s="22" customFormat="1" x14ac:dyDescent="0.25"/>
    <row r="5574" s="22" customFormat="1" x14ac:dyDescent="0.25"/>
    <row r="5575" s="22" customFormat="1" x14ac:dyDescent="0.25"/>
    <row r="5576" s="22" customFormat="1" x14ac:dyDescent="0.25"/>
    <row r="5577" s="22" customFormat="1" x14ac:dyDescent="0.25"/>
    <row r="5578" s="22" customFormat="1" x14ac:dyDescent="0.25"/>
    <row r="5579" s="22" customFormat="1" x14ac:dyDescent="0.25"/>
    <row r="5580" s="22" customFormat="1" x14ac:dyDescent="0.25"/>
    <row r="5581" s="22" customFormat="1" x14ac:dyDescent="0.25"/>
    <row r="5582" s="22" customFormat="1" x14ac:dyDescent="0.25"/>
    <row r="5583" s="22" customFormat="1" x14ac:dyDescent="0.25"/>
    <row r="5584" s="22" customFormat="1" x14ac:dyDescent="0.25"/>
    <row r="5585" s="22" customFormat="1" x14ac:dyDescent="0.25"/>
    <row r="5586" s="22" customFormat="1" x14ac:dyDescent="0.25"/>
    <row r="5587" s="22" customFormat="1" x14ac:dyDescent="0.25"/>
    <row r="5588" s="22" customFormat="1" x14ac:dyDescent="0.25"/>
    <row r="5589" s="22" customFormat="1" x14ac:dyDescent="0.25"/>
    <row r="5590" s="22" customFormat="1" x14ac:dyDescent="0.25"/>
    <row r="5591" s="22" customFormat="1" x14ac:dyDescent="0.25"/>
    <row r="5592" s="22" customFormat="1" x14ac:dyDescent="0.25"/>
    <row r="5593" s="22" customFormat="1" x14ac:dyDescent="0.25"/>
    <row r="5594" s="22" customFormat="1" x14ac:dyDescent="0.25"/>
    <row r="5595" s="22" customFormat="1" x14ac:dyDescent="0.25"/>
    <row r="5596" s="22" customFormat="1" x14ac:dyDescent="0.25"/>
    <row r="5597" s="22" customFormat="1" x14ac:dyDescent="0.25"/>
    <row r="5598" s="22" customFormat="1" x14ac:dyDescent="0.25"/>
    <row r="5599" s="22" customFormat="1" x14ac:dyDescent="0.25"/>
    <row r="5600" s="22" customFormat="1" x14ac:dyDescent="0.25"/>
    <row r="5601" s="22" customFormat="1" x14ac:dyDescent="0.25"/>
    <row r="5602" s="22" customFormat="1" x14ac:dyDescent="0.25"/>
    <row r="5603" s="22" customFormat="1" x14ac:dyDescent="0.25"/>
    <row r="5604" s="22" customFormat="1" x14ac:dyDescent="0.25"/>
    <row r="5605" s="22" customFormat="1" x14ac:dyDescent="0.25"/>
    <row r="5606" s="22" customFormat="1" x14ac:dyDescent="0.25"/>
    <row r="5607" s="22" customFormat="1" x14ac:dyDescent="0.25"/>
    <row r="5608" s="22" customFormat="1" x14ac:dyDescent="0.25"/>
    <row r="5609" s="22" customFormat="1" x14ac:dyDescent="0.25"/>
    <row r="5610" s="22" customFormat="1" x14ac:dyDescent="0.25"/>
    <row r="5611" s="22" customFormat="1" x14ac:dyDescent="0.25"/>
    <row r="5612" s="22" customFormat="1" x14ac:dyDescent="0.25"/>
    <row r="5613" s="22" customFormat="1" x14ac:dyDescent="0.25"/>
    <row r="5614" s="22" customFormat="1" x14ac:dyDescent="0.25"/>
    <row r="5615" s="22" customFormat="1" x14ac:dyDescent="0.25"/>
    <row r="5616" s="22" customFormat="1" x14ac:dyDescent="0.25"/>
    <row r="5617" s="22" customFormat="1" x14ac:dyDescent="0.25"/>
    <row r="5618" s="22" customFormat="1" x14ac:dyDescent="0.25"/>
    <row r="5619" s="22" customFormat="1" x14ac:dyDescent="0.25"/>
    <row r="5620" s="22" customFormat="1" x14ac:dyDescent="0.25"/>
    <row r="5621" s="22" customFormat="1" x14ac:dyDescent="0.25"/>
    <row r="5622" s="22" customFormat="1" x14ac:dyDescent="0.25"/>
    <row r="5623" s="22" customFormat="1" x14ac:dyDescent="0.25"/>
    <row r="5624" s="22" customFormat="1" x14ac:dyDescent="0.25"/>
    <row r="5625" s="22" customFormat="1" x14ac:dyDescent="0.25"/>
    <row r="5626" s="22" customFormat="1" x14ac:dyDescent="0.25"/>
    <row r="5627" s="22" customFormat="1" x14ac:dyDescent="0.25"/>
    <row r="5628" s="22" customFormat="1" x14ac:dyDescent="0.25"/>
    <row r="5629" s="22" customFormat="1" x14ac:dyDescent="0.25"/>
    <row r="5630" s="22" customFormat="1" x14ac:dyDescent="0.25"/>
    <row r="5631" s="22" customFormat="1" x14ac:dyDescent="0.25"/>
    <row r="5632" s="22" customFormat="1" x14ac:dyDescent="0.25"/>
    <row r="5633" s="22" customFormat="1" x14ac:dyDescent="0.25"/>
    <row r="5634" s="22" customFormat="1" x14ac:dyDescent="0.25"/>
    <row r="5635" s="22" customFormat="1" x14ac:dyDescent="0.25"/>
    <row r="5636" s="22" customFormat="1" x14ac:dyDescent="0.25"/>
    <row r="5637" s="22" customFormat="1" x14ac:dyDescent="0.25"/>
    <row r="5638" s="22" customFormat="1" x14ac:dyDescent="0.25"/>
    <row r="5639" s="22" customFormat="1" x14ac:dyDescent="0.25"/>
    <row r="5640" s="22" customFormat="1" x14ac:dyDescent="0.25"/>
    <row r="5641" s="22" customFormat="1" x14ac:dyDescent="0.25"/>
    <row r="5642" s="22" customFormat="1" x14ac:dyDescent="0.25"/>
    <row r="5643" s="22" customFormat="1" x14ac:dyDescent="0.25"/>
    <row r="5644" s="22" customFormat="1" x14ac:dyDescent="0.25"/>
    <row r="5645" s="22" customFormat="1" x14ac:dyDescent="0.25"/>
    <row r="5646" s="22" customFormat="1" x14ac:dyDescent="0.25"/>
    <row r="5647" s="22" customFormat="1" x14ac:dyDescent="0.25"/>
    <row r="5648" s="22" customFormat="1" x14ac:dyDescent="0.25"/>
    <row r="5649" s="22" customFormat="1" x14ac:dyDescent="0.25"/>
    <row r="5650" s="22" customFormat="1" x14ac:dyDescent="0.25"/>
    <row r="5651" s="22" customFormat="1" x14ac:dyDescent="0.25"/>
    <row r="5652" s="22" customFormat="1" x14ac:dyDescent="0.25"/>
    <row r="5653" s="22" customFormat="1" x14ac:dyDescent="0.25"/>
    <row r="5654" s="22" customFormat="1" x14ac:dyDescent="0.25"/>
    <row r="5655" s="22" customFormat="1" x14ac:dyDescent="0.25"/>
    <row r="5656" s="22" customFormat="1" x14ac:dyDescent="0.25"/>
    <row r="5657" s="22" customFormat="1" x14ac:dyDescent="0.25"/>
    <row r="5658" s="22" customFormat="1" x14ac:dyDescent="0.25"/>
    <row r="5659" s="22" customFormat="1" x14ac:dyDescent="0.25"/>
    <row r="5660" s="22" customFormat="1" x14ac:dyDescent="0.25"/>
    <row r="5661" s="22" customFormat="1" x14ac:dyDescent="0.25"/>
    <row r="5662" s="22" customFormat="1" x14ac:dyDescent="0.25"/>
    <row r="5663" s="22" customFormat="1" x14ac:dyDescent="0.25"/>
    <row r="5664" s="22" customFormat="1" x14ac:dyDescent="0.25"/>
    <row r="5665" s="22" customFormat="1" x14ac:dyDescent="0.25"/>
    <row r="5666" s="22" customFormat="1" x14ac:dyDescent="0.25"/>
    <row r="5667" s="22" customFormat="1" x14ac:dyDescent="0.25"/>
    <row r="5668" s="22" customFormat="1" x14ac:dyDescent="0.25"/>
    <row r="5669" s="22" customFormat="1" x14ac:dyDescent="0.25"/>
    <row r="5670" s="22" customFormat="1" x14ac:dyDescent="0.25"/>
    <row r="5671" s="22" customFormat="1" x14ac:dyDescent="0.25"/>
    <row r="5672" s="22" customFormat="1" x14ac:dyDescent="0.25"/>
    <row r="5673" s="22" customFormat="1" x14ac:dyDescent="0.25"/>
    <row r="5674" s="22" customFormat="1" x14ac:dyDescent="0.25"/>
    <row r="5675" s="22" customFormat="1" x14ac:dyDescent="0.25"/>
    <row r="5676" s="22" customFormat="1" x14ac:dyDescent="0.25"/>
    <row r="5677" s="22" customFormat="1" x14ac:dyDescent="0.25"/>
    <row r="5678" s="22" customFormat="1" x14ac:dyDescent="0.25"/>
    <row r="5679" s="22" customFormat="1" x14ac:dyDescent="0.25"/>
    <row r="5680" s="22" customFormat="1" x14ac:dyDescent="0.25"/>
    <row r="5681" s="22" customFormat="1" x14ac:dyDescent="0.25"/>
    <row r="5682" s="22" customFormat="1" x14ac:dyDescent="0.25"/>
    <row r="5683" s="22" customFormat="1" x14ac:dyDescent="0.25"/>
    <row r="5684" s="22" customFormat="1" x14ac:dyDescent="0.25"/>
    <row r="5685" s="22" customFormat="1" x14ac:dyDescent="0.25"/>
    <row r="5686" s="22" customFormat="1" x14ac:dyDescent="0.25"/>
    <row r="5687" s="22" customFormat="1" x14ac:dyDescent="0.25"/>
    <row r="5688" s="22" customFormat="1" x14ac:dyDescent="0.25"/>
    <row r="5689" s="22" customFormat="1" x14ac:dyDescent="0.25"/>
    <row r="5690" s="22" customFormat="1" x14ac:dyDescent="0.25"/>
    <row r="5691" s="22" customFormat="1" x14ac:dyDescent="0.25"/>
    <row r="5692" s="22" customFormat="1" x14ac:dyDescent="0.25"/>
    <row r="5693" s="22" customFormat="1" x14ac:dyDescent="0.25"/>
    <row r="5694" s="22" customFormat="1" x14ac:dyDescent="0.25"/>
    <row r="5695" s="22" customFormat="1" x14ac:dyDescent="0.25"/>
    <row r="5696" s="22" customFormat="1" x14ac:dyDescent="0.25"/>
    <row r="5697" s="22" customFormat="1" x14ac:dyDescent="0.25"/>
    <row r="5698" s="22" customFormat="1" x14ac:dyDescent="0.25"/>
    <row r="5699" s="22" customFormat="1" x14ac:dyDescent="0.25"/>
    <row r="5700" s="22" customFormat="1" x14ac:dyDescent="0.25"/>
    <row r="5701" s="22" customFormat="1" x14ac:dyDescent="0.25"/>
    <row r="5702" s="22" customFormat="1" x14ac:dyDescent="0.25"/>
    <row r="5703" s="22" customFormat="1" x14ac:dyDescent="0.25"/>
    <row r="5704" s="22" customFormat="1" x14ac:dyDescent="0.25"/>
    <row r="5705" s="22" customFormat="1" x14ac:dyDescent="0.25"/>
    <row r="5706" s="22" customFormat="1" x14ac:dyDescent="0.25"/>
    <row r="5707" s="22" customFormat="1" x14ac:dyDescent="0.25"/>
    <row r="5708" s="22" customFormat="1" x14ac:dyDescent="0.25"/>
    <row r="5709" s="22" customFormat="1" x14ac:dyDescent="0.25"/>
    <row r="5710" s="22" customFormat="1" x14ac:dyDescent="0.25"/>
    <row r="5711" s="22" customFormat="1" x14ac:dyDescent="0.25"/>
    <row r="5712" s="22" customFormat="1" x14ac:dyDescent="0.25"/>
    <row r="5713" s="22" customFormat="1" x14ac:dyDescent="0.25"/>
    <row r="5714" s="22" customFormat="1" x14ac:dyDescent="0.25"/>
    <row r="5715" s="22" customFormat="1" x14ac:dyDescent="0.25"/>
    <row r="5716" s="22" customFormat="1" x14ac:dyDescent="0.25"/>
    <row r="5717" s="22" customFormat="1" x14ac:dyDescent="0.25"/>
    <row r="5718" s="22" customFormat="1" x14ac:dyDescent="0.25"/>
    <row r="5719" s="22" customFormat="1" x14ac:dyDescent="0.25"/>
    <row r="5720" s="22" customFormat="1" x14ac:dyDescent="0.25"/>
    <row r="5721" s="22" customFormat="1" x14ac:dyDescent="0.25"/>
    <row r="5722" s="22" customFormat="1" x14ac:dyDescent="0.25"/>
    <row r="5723" s="22" customFormat="1" x14ac:dyDescent="0.25"/>
    <row r="5724" s="22" customFormat="1" x14ac:dyDescent="0.25"/>
    <row r="5725" s="22" customFormat="1" x14ac:dyDescent="0.25"/>
    <row r="5726" s="22" customFormat="1" x14ac:dyDescent="0.25"/>
    <row r="5727" s="22" customFormat="1" x14ac:dyDescent="0.25"/>
    <row r="5728" s="22" customFormat="1" x14ac:dyDescent="0.25"/>
    <row r="5729" s="22" customFormat="1" x14ac:dyDescent="0.25"/>
    <row r="5730" s="22" customFormat="1" x14ac:dyDescent="0.25"/>
    <row r="5731" s="22" customFormat="1" x14ac:dyDescent="0.25"/>
    <row r="5732" s="22" customFormat="1" x14ac:dyDescent="0.25"/>
    <row r="5733" s="22" customFormat="1" x14ac:dyDescent="0.25"/>
    <row r="5734" s="22" customFormat="1" x14ac:dyDescent="0.25"/>
    <row r="5735" s="22" customFormat="1" x14ac:dyDescent="0.25"/>
    <row r="5736" s="22" customFormat="1" x14ac:dyDescent="0.25"/>
    <row r="5737" s="22" customFormat="1" x14ac:dyDescent="0.25"/>
    <row r="5738" s="22" customFormat="1" x14ac:dyDescent="0.25"/>
    <row r="5739" s="22" customFormat="1" x14ac:dyDescent="0.25"/>
    <row r="5740" s="22" customFormat="1" x14ac:dyDescent="0.25"/>
    <row r="5741" s="22" customFormat="1" x14ac:dyDescent="0.25"/>
    <row r="5742" s="22" customFormat="1" x14ac:dyDescent="0.25"/>
    <row r="5743" s="22" customFormat="1" x14ac:dyDescent="0.25"/>
    <row r="5744" s="22" customFormat="1" x14ac:dyDescent="0.25"/>
    <row r="5745" s="22" customFormat="1" x14ac:dyDescent="0.25"/>
    <row r="5746" s="22" customFormat="1" x14ac:dyDescent="0.25"/>
    <row r="5747" s="22" customFormat="1" x14ac:dyDescent="0.25"/>
    <row r="5748" s="22" customFormat="1" x14ac:dyDescent="0.25"/>
    <row r="5749" s="22" customFormat="1" x14ac:dyDescent="0.25"/>
    <row r="5750" s="22" customFormat="1" x14ac:dyDescent="0.25"/>
    <row r="5751" s="22" customFormat="1" x14ac:dyDescent="0.25"/>
    <row r="5752" s="22" customFormat="1" x14ac:dyDescent="0.25"/>
    <row r="5753" s="22" customFormat="1" x14ac:dyDescent="0.25"/>
    <row r="5754" s="22" customFormat="1" x14ac:dyDescent="0.25"/>
    <row r="5755" s="22" customFormat="1" x14ac:dyDescent="0.25"/>
    <row r="5756" s="22" customFormat="1" x14ac:dyDescent="0.25"/>
    <row r="5757" s="22" customFormat="1" x14ac:dyDescent="0.25"/>
    <row r="5758" s="22" customFormat="1" x14ac:dyDescent="0.25"/>
    <row r="5759" s="22" customFormat="1" x14ac:dyDescent="0.25"/>
    <row r="5760" s="22" customFormat="1" x14ac:dyDescent="0.25"/>
    <row r="5761" s="22" customFormat="1" x14ac:dyDescent="0.25"/>
    <row r="5762" s="22" customFormat="1" x14ac:dyDescent="0.25"/>
    <row r="5763" s="22" customFormat="1" x14ac:dyDescent="0.25"/>
    <row r="5764" s="22" customFormat="1" x14ac:dyDescent="0.25"/>
    <row r="5765" s="22" customFormat="1" x14ac:dyDescent="0.25"/>
    <row r="5766" s="22" customFormat="1" x14ac:dyDescent="0.25"/>
    <row r="5767" s="22" customFormat="1" x14ac:dyDescent="0.25"/>
    <row r="5768" s="22" customFormat="1" x14ac:dyDescent="0.25"/>
    <row r="5769" s="22" customFormat="1" x14ac:dyDescent="0.25"/>
    <row r="5770" s="22" customFormat="1" x14ac:dyDescent="0.25"/>
    <row r="5771" s="22" customFormat="1" x14ac:dyDescent="0.25"/>
    <row r="5772" s="22" customFormat="1" x14ac:dyDescent="0.25"/>
    <row r="5773" s="22" customFormat="1" x14ac:dyDescent="0.25"/>
    <row r="5774" s="22" customFormat="1" x14ac:dyDescent="0.25"/>
    <row r="5775" s="22" customFormat="1" x14ac:dyDescent="0.25"/>
    <row r="5776" s="22" customFormat="1" x14ac:dyDescent="0.25"/>
    <row r="5777" s="22" customFormat="1" x14ac:dyDescent="0.25"/>
    <row r="5778" s="22" customFormat="1" x14ac:dyDescent="0.25"/>
    <row r="5779" s="22" customFormat="1" x14ac:dyDescent="0.25"/>
    <row r="5780" s="22" customFormat="1" x14ac:dyDescent="0.25"/>
    <row r="5781" s="22" customFormat="1" x14ac:dyDescent="0.25"/>
    <row r="5782" s="22" customFormat="1" x14ac:dyDescent="0.25"/>
    <row r="5783" s="22" customFormat="1" x14ac:dyDescent="0.25"/>
    <row r="5784" s="22" customFormat="1" x14ac:dyDescent="0.25"/>
    <row r="5785" s="22" customFormat="1" x14ac:dyDescent="0.25"/>
    <row r="5786" s="22" customFormat="1" x14ac:dyDescent="0.25"/>
    <row r="5787" s="22" customFormat="1" x14ac:dyDescent="0.25"/>
    <row r="5788" s="22" customFormat="1" x14ac:dyDescent="0.25"/>
    <row r="5789" s="22" customFormat="1" x14ac:dyDescent="0.25"/>
    <row r="5790" s="22" customFormat="1" x14ac:dyDescent="0.25"/>
    <row r="5791" s="22" customFormat="1" x14ac:dyDescent="0.25"/>
    <row r="5792" s="22" customFormat="1" x14ac:dyDescent="0.25"/>
    <row r="5793" s="22" customFormat="1" x14ac:dyDescent="0.25"/>
    <row r="5794" s="22" customFormat="1" x14ac:dyDescent="0.25"/>
    <row r="5795" s="22" customFormat="1" x14ac:dyDescent="0.25"/>
    <row r="5796" s="22" customFormat="1" x14ac:dyDescent="0.25"/>
    <row r="5797" s="22" customFormat="1" x14ac:dyDescent="0.25"/>
    <row r="5798" s="22" customFormat="1" x14ac:dyDescent="0.25"/>
    <row r="5799" s="22" customFormat="1" x14ac:dyDescent="0.25"/>
    <row r="5800" s="22" customFormat="1" x14ac:dyDescent="0.25"/>
    <row r="5801" s="22" customFormat="1" x14ac:dyDescent="0.25"/>
    <row r="5802" s="22" customFormat="1" x14ac:dyDescent="0.25"/>
    <row r="5803" s="22" customFormat="1" x14ac:dyDescent="0.25"/>
    <row r="5804" s="22" customFormat="1" x14ac:dyDescent="0.25"/>
    <row r="5805" s="22" customFormat="1" x14ac:dyDescent="0.25"/>
    <row r="5806" s="22" customFormat="1" x14ac:dyDescent="0.25"/>
    <row r="5807" s="22" customFormat="1" x14ac:dyDescent="0.25"/>
    <row r="5808" s="22" customFormat="1" x14ac:dyDescent="0.25"/>
    <row r="5809" s="22" customFormat="1" x14ac:dyDescent="0.25"/>
    <row r="5810" s="22" customFormat="1" x14ac:dyDescent="0.25"/>
    <row r="5811" s="22" customFormat="1" x14ac:dyDescent="0.25"/>
    <row r="5812" s="22" customFormat="1" x14ac:dyDescent="0.25"/>
    <row r="5813" s="22" customFormat="1" x14ac:dyDescent="0.25"/>
    <row r="5814" s="22" customFormat="1" x14ac:dyDescent="0.25"/>
    <row r="5815" s="22" customFormat="1" x14ac:dyDescent="0.25"/>
    <row r="5816" s="22" customFormat="1" x14ac:dyDescent="0.25"/>
    <row r="5817" s="22" customFormat="1" x14ac:dyDescent="0.25"/>
    <row r="5818" s="22" customFormat="1" x14ac:dyDescent="0.25"/>
    <row r="5819" s="22" customFormat="1" x14ac:dyDescent="0.25"/>
    <row r="5820" s="22" customFormat="1" x14ac:dyDescent="0.25"/>
    <row r="5821" s="22" customFormat="1" x14ac:dyDescent="0.25"/>
    <row r="5822" s="22" customFormat="1" x14ac:dyDescent="0.25"/>
    <row r="5823" s="22" customFormat="1" x14ac:dyDescent="0.25"/>
    <row r="5824" s="22" customFormat="1" x14ac:dyDescent="0.25"/>
    <row r="5825" s="22" customFormat="1" x14ac:dyDescent="0.25"/>
    <row r="5826" s="22" customFormat="1" x14ac:dyDescent="0.25"/>
    <row r="5827" s="22" customFormat="1" x14ac:dyDescent="0.25"/>
    <row r="5828" s="22" customFormat="1" x14ac:dyDescent="0.25"/>
    <row r="5829" s="22" customFormat="1" x14ac:dyDescent="0.25"/>
    <row r="5830" s="22" customFormat="1" x14ac:dyDescent="0.25"/>
    <row r="5831" s="22" customFormat="1" x14ac:dyDescent="0.25"/>
    <row r="5832" s="22" customFormat="1" x14ac:dyDescent="0.25"/>
    <row r="5833" s="22" customFormat="1" x14ac:dyDescent="0.25"/>
    <row r="5834" s="22" customFormat="1" x14ac:dyDescent="0.25"/>
    <row r="5835" s="22" customFormat="1" x14ac:dyDescent="0.25"/>
    <row r="5836" s="22" customFormat="1" x14ac:dyDescent="0.25"/>
    <row r="5837" s="22" customFormat="1" x14ac:dyDescent="0.25"/>
    <row r="5838" s="22" customFormat="1" x14ac:dyDescent="0.25"/>
    <row r="5839" s="22" customFormat="1" x14ac:dyDescent="0.25"/>
    <row r="5840" s="22" customFormat="1" x14ac:dyDescent="0.25"/>
    <row r="5841" s="22" customFormat="1" x14ac:dyDescent="0.25"/>
    <row r="5842" s="22" customFormat="1" x14ac:dyDescent="0.25"/>
    <row r="5843" s="22" customFormat="1" x14ac:dyDescent="0.25"/>
    <row r="5844" s="22" customFormat="1" x14ac:dyDescent="0.25"/>
    <row r="5845" s="22" customFormat="1" x14ac:dyDescent="0.25"/>
    <row r="5846" s="22" customFormat="1" x14ac:dyDescent="0.25"/>
    <row r="5847" s="22" customFormat="1" x14ac:dyDescent="0.25"/>
    <row r="5848" s="22" customFormat="1" x14ac:dyDescent="0.25"/>
    <row r="5849" s="22" customFormat="1" x14ac:dyDescent="0.25"/>
    <row r="5850" s="22" customFormat="1" x14ac:dyDescent="0.25"/>
    <row r="5851" s="22" customFormat="1" x14ac:dyDescent="0.25"/>
    <row r="5852" s="22" customFormat="1" x14ac:dyDescent="0.25"/>
    <row r="5853" s="22" customFormat="1" x14ac:dyDescent="0.25"/>
    <row r="5854" s="22" customFormat="1" x14ac:dyDescent="0.25"/>
    <row r="5855" s="22" customFormat="1" x14ac:dyDescent="0.25"/>
    <row r="5856" s="22" customFormat="1" x14ac:dyDescent="0.25"/>
    <row r="5857" s="22" customFormat="1" x14ac:dyDescent="0.25"/>
    <row r="5858" s="22" customFormat="1" x14ac:dyDescent="0.25"/>
    <row r="5859" s="22" customFormat="1" x14ac:dyDescent="0.25"/>
    <row r="5860" s="22" customFormat="1" x14ac:dyDescent="0.25"/>
    <row r="5861" s="22" customFormat="1" x14ac:dyDescent="0.25"/>
    <row r="5862" s="22" customFormat="1" x14ac:dyDescent="0.25"/>
    <row r="5863" s="22" customFormat="1" x14ac:dyDescent="0.25"/>
    <row r="5864" s="22" customFormat="1" x14ac:dyDescent="0.25"/>
    <row r="5865" s="22" customFormat="1" x14ac:dyDescent="0.25"/>
    <row r="5866" s="22" customFormat="1" x14ac:dyDescent="0.25"/>
    <row r="5867" s="22" customFormat="1" x14ac:dyDescent="0.25"/>
    <row r="5868" s="22" customFormat="1" x14ac:dyDescent="0.25"/>
    <row r="5869" s="22" customFormat="1" x14ac:dyDescent="0.25"/>
    <row r="5870" s="22" customFormat="1" x14ac:dyDescent="0.25"/>
    <row r="5871" s="22" customFormat="1" x14ac:dyDescent="0.25"/>
    <row r="5872" s="22" customFormat="1" x14ac:dyDescent="0.25"/>
    <row r="5873" s="22" customFormat="1" x14ac:dyDescent="0.25"/>
    <row r="5874" s="22" customFormat="1" x14ac:dyDescent="0.25"/>
    <row r="5875" s="22" customFormat="1" x14ac:dyDescent="0.25"/>
    <row r="5876" s="22" customFormat="1" x14ac:dyDescent="0.25"/>
    <row r="5877" s="22" customFormat="1" x14ac:dyDescent="0.25"/>
    <row r="5878" s="22" customFormat="1" x14ac:dyDescent="0.25"/>
    <row r="5879" s="22" customFormat="1" x14ac:dyDescent="0.25"/>
    <row r="5880" s="22" customFormat="1" x14ac:dyDescent="0.25"/>
    <row r="5881" s="22" customFormat="1" x14ac:dyDescent="0.25"/>
    <row r="5882" s="22" customFormat="1" x14ac:dyDescent="0.25"/>
    <row r="5883" s="22" customFormat="1" x14ac:dyDescent="0.25"/>
    <row r="5884" s="22" customFormat="1" x14ac:dyDescent="0.25"/>
    <row r="5885" s="22" customFormat="1" x14ac:dyDescent="0.25"/>
    <row r="5886" s="22" customFormat="1" x14ac:dyDescent="0.25"/>
    <row r="5887" s="22" customFormat="1" x14ac:dyDescent="0.25"/>
    <row r="5888" s="22" customFormat="1" x14ac:dyDescent="0.25"/>
    <row r="5889" s="22" customFormat="1" x14ac:dyDescent="0.25"/>
    <row r="5890" s="22" customFormat="1" x14ac:dyDescent="0.25"/>
    <row r="5891" s="22" customFormat="1" x14ac:dyDescent="0.25"/>
    <row r="5892" s="22" customFormat="1" x14ac:dyDescent="0.25"/>
    <row r="5893" s="22" customFormat="1" x14ac:dyDescent="0.25"/>
    <row r="5894" s="22" customFormat="1" x14ac:dyDescent="0.25"/>
    <row r="5895" s="22" customFormat="1" x14ac:dyDescent="0.25"/>
    <row r="5896" s="22" customFormat="1" x14ac:dyDescent="0.25"/>
    <row r="5897" s="22" customFormat="1" x14ac:dyDescent="0.25"/>
    <row r="5898" s="22" customFormat="1" x14ac:dyDescent="0.25"/>
    <row r="5899" s="22" customFormat="1" x14ac:dyDescent="0.25"/>
    <row r="5900" s="22" customFormat="1" x14ac:dyDescent="0.25"/>
    <row r="5901" s="22" customFormat="1" x14ac:dyDescent="0.25"/>
    <row r="5902" s="22" customFormat="1" x14ac:dyDescent="0.25"/>
    <row r="5903" s="22" customFormat="1" x14ac:dyDescent="0.25"/>
    <row r="5904" s="22" customFormat="1" x14ac:dyDescent="0.25"/>
    <row r="5905" s="22" customFormat="1" x14ac:dyDescent="0.25"/>
    <row r="5906" s="22" customFormat="1" x14ac:dyDescent="0.25"/>
    <row r="5907" s="22" customFormat="1" x14ac:dyDescent="0.25"/>
    <row r="5908" s="22" customFormat="1" x14ac:dyDescent="0.25"/>
    <row r="5909" s="22" customFormat="1" x14ac:dyDescent="0.25"/>
    <row r="5910" s="22" customFormat="1" x14ac:dyDescent="0.25"/>
    <row r="5911" s="22" customFormat="1" x14ac:dyDescent="0.25"/>
    <row r="5912" s="22" customFormat="1" x14ac:dyDescent="0.25"/>
    <row r="5913" s="22" customFormat="1" x14ac:dyDescent="0.25"/>
    <row r="5914" s="22" customFormat="1" x14ac:dyDescent="0.25"/>
    <row r="5915" s="22" customFormat="1" x14ac:dyDescent="0.25"/>
    <row r="5916" s="22" customFormat="1" x14ac:dyDescent="0.25"/>
    <row r="5917" s="22" customFormat="1" x14ac:dyDescent="0.25"/>
    <row r="5918" s="22" customFormat="1" x14ac:dyDescent="0.25"/>
    <row r="5919" s="22" customFormat="1" x14ac:dyDescent="0.25"/>
    <row r="5920" s="22" customFormat="1" x14ac:dyDescent="0.25"/>
    <row r="5921" s="22" customFormat="1" x14ac:dyDescent="0.25"/>
    <row r="5922" s="22" customFormat="1" x14ac:dyDescent="0.25"/>
    <row r="5923" s="22" customFormat="1" x14ac:dyDescent="0.25"/>
    <row r="5924" s="22" customFormat="1" x14ac:dyDescent="0.25"/>
    <row r="5925" s="22" customFormat="1" x14ac:dyDescent="0.25"/>
    <row r="5926" s="22" customFormat="1" x14ac:dyDescent="0.25"/>
    <row r="5927" s="22" customFormat="1" x14ac:dyDescent="0.25"/>
    <row r="5928" s="22" customFormat="1" x14ac:dyDescent="0.25"/>
    <row r="5929" s="22" customFormat="1" x14ac:dyDescent="0.25"/>
    <row r="5930" s="22" customFormat="1" x14ac:dyDescent="0.25"/>
    <row r="5931" s="22" customFormat="1" x14ac:dyDescent="0.25"/>
    <row r="5932" s="22" customFormat="1" x14ac:dyDescent="0.25"/>
    <row r="5933" s="22" customFormat="1" x14ac:dyDescent="0.25"/>
    <row r="5934" s="22" customFormat="1" x14ac:dyDescent="0.25"/>
    <row r="5935" s="22" customFormat="1" x14ac:dyDescent="0.25"/>
    <row r="5936" s="22" customFormat="1" x14ac:dyDescent="0.25"/>
    <row r="5937" s="22" customFormat="1" x14ac:dyDescent="0.25"/>
    <row r="5938" s="22" customFormat="1" x14ac:dyDescent="0.25"/>
    <row r="5939" s="22" customFormat="1" x14ac:dyDescent="0.25"/>
    <row r="5940" s="22" customFormat="1" x14ac:dyDescent="0.25"/>
    <row r="5941" s="22" customFormat="1" x14ac:dyDescent="0.25"/>
    <row r="5942" s="22" customFormat="1" x14ac:dyDescent="0.25"/>
    <row r="5943" s="22" customFormat="1" x14ac:dyDescent="0.25"/>
    <row r="5944" s="22" customFormat="1" x14ac:dyDescent="0.25"/>
    <row r="5945" s="22" customFormat="1" x14ac:dyDescent="0.25"/>
    <row r="5946" s="22" customFormat="1" x14ac:dyDescent="0.25"/>
    <row r="5947" s="22" customFormat="1" x14ac:dyDescent="0.25"/>
    <row r="5948" s="22" customFormat="1" x14ac:dyDescent="0.25"/>
    <row r="5949" s="22" customFormat="1" x14ac:dyDescent="0.25"/>
    <row r="5950" s="22" customFormat="1" x14ac:dyDescent="0.25"/>
    <row r="5951" s="22" customFormat="1" x14ac:dyDescent="0.25"/>
    <row r="5952" s="22" customFormat="1" x14ac:dyDescent="0.25"/>
    <row r="5953" s="22" customFormat="1" x14ac:dyDescent="0.25"/>
    <row r="5954" s="22" customFormat="1" x14ac:dyDescent="0.25"/>
    <row r="5955" s="22" customFormat="1" x14ac:dyDescent="0.25"/>
    <row r="5956" s="22" customFormat="1" x14ac:dyDescent="0.25"/>
    <row r="5957" s="22" customFormat="1" x14ac:dyDescent="0.25"/>
    <row r="5958" s="22" customFormat="1" x14ac:dyDescent="0.25"/>
    <row r="5959" s="22" customFormat="1" x14ac:dyDescent="0.25"/>
    <row r="5960" s="22" customFormat="1" x14ac:dyDescent="0.25"/>
    <row r="5961" s="22" customFormat="1" x14ac:dyDescent="0.25"/>
    <row r="5962" s="22" customFormat="1" x14ac:dyDescent="0.25"/>
    <row r="5963" s="22" customFormat="1" x14ac:dyDescent="0.25"/>
    <row r="5964" s="22" customFormat="1" x14ac:dyDescent="0.25"/>
    <row r="5965" s="22" customFormat="1" x14ac:dyDescent="0.25"/>
    <row r="5966" s="22" customFormat="1" x14ac:dyDescent="0.25"/>
    <row r="5967" s="22" customFormat="1" x14ac:dyDescent="0.25"/>
    <row r="5968" s="22" customFormat="1" x14ac:dyDescent="0.25"/>
    <row r="5969" s="22" customFormat="1" x14ac:dyDescent="0.25"/>
    <row r="5970" s="22" customFormat="1" x14ac:dyDescent="0.25"/>
    <row r="5971" s="22" customFormat="1" x14ac:dyDescent="0.25"/>
    <row r="5972" s="22" customFormat="1" x14ac:dyDescent="0.25"/>
    <row r="5973" s="22" customFormat="1" x14ac:dyDescent="0.25"/>
    <row r="5974" s="22" customFormat="1" x14ac:dyDescent="0.25"/>
    <row r="5975" s="22" customFormat="1" x14ac:dyDescent="0.25"/>
    <row r="5976" s="22" customFormat="1" x14ac:dyDescent="0.25"/>
    <row r="5977" s="22" customFormat="1" x14ac:dyDescent="0.25"/>
    <row r="5978" s="22" customFormat="1" x14ac:dyDescent="0.25"/>
    <row r="5979" s="22" customFormat="1" x14ac:dyDescent="0.25"/>
    <row r="5980" s="22" customFormat="1" x14ac:dyDescent="0.25"/>
    <row r="5981" s="22" customFormat="1" x14ac:dyDescent="0.25"/>
    <row r="5982" s="22" customFormat="1" x14ac:dyDescent="0.25"/>
    <row r="5983" s="22" customFormat="1" x14ac:dyDescent="0.25"/>
    <row r="5984" s="22" customFormat="1" x14ac:dyDescent="0.25"/>
    <row r="5985" s="22" customFormat="1" x14ac:dyDescent="0.25"/>
    <row r="5986" s="22" customFormat="1" x14ac:dyDescent="0.25"/>
    <row r="5987" s="22" customFormat="1" x14ac:dyDescent="0.25"/>
    <row r="5988" s="22" customFormat="1" x14ac:dyDescent="0.25"/>
    <row r="5989" s="22" customFormat="1" x14ac:dyDescent="0.25"/>
    <row r="5990" s="22" customFormat="1" x14ac:dyDescent="0.25"/>
    <row r="5991" s="22" customFormat="1" x14ac:dyDescent="0.25"/>
    <row r="5992" s="22" customFormat="1" x14ac:dyDescent="0.25"/>
    <row r="5993" s="22" customFormat="1" x14ac:dyDescent="0.25"/>
    <row r="5994" s="22" customFormat="1" x14ac:dyDescent="0.25"/>
    <row r="5995" s="22" customFormat="1" x14ac:dyDescent="0.25"/>
    <row r="5996" s="22" customFormat="1" x14ac:dyDescent="0.25"/>
    <row r="5997" s="22" customFormat="1" x14ac:dyDescent="0.25"/>
    <row r="5998" s="22" customFormat="1" x14ac:dyDescent="0.25"/>
    <row r="5999" s="22" customFormat="1" x14ac:dyDescent="0.25"/>
    <row r="6000" s="22" customFormat="1" x14ac:dyDescent="0.25"/>
    <row r="6001" s="22" customFormat="1" x14ac:dyDescent="0.25"/>
    <row r="6002" s="22" customFormat="1" x14ac:dyDescent="0.25"/>
    <row r="6003" s="22" customFormat="1" x14ac:dyDescent="0.25"/>
    <row r="6004" s="22" customFormat="1" x14ac:dyDescent="0.25"/>
    <row r="6005" s="22" customFormat="1" x14ac:dyDescent="0.25"/>
    <row r="6006" s="22" customFormat="1" x14ac:dyDescent="0.25"/>
    <row r="6007" s="22" customFormat="1" x14ac:dyDescent="0.25"/>
    <row r="6008" s="22" customFormat="1" x14ac:dyDescent="0.25"/>
    <row r="6009" s="22" customFormat="1" x14ac:dyDescent="0.25"/>
    <row r="6010" s="22" customFormat="1" x14ac:dyDescent="0.25"/>
    <row r="6011" s="22" customFormat="1" x14ac:dyDescent="0.25"/>
    <row r="6012" s="22" customFormat="1" x14ac:dyDescent="0.25"/>
    <row r="6013" s="22" customFormat="1" x14ac:dyDescent="0.25"/>
    <row r="6014" s="22" customFormat="1" x14ac:dyDescent="0.25"/>
    <row r="6015" s="22" customFormat="1" x14ac:dyDescent="0.25"/>
    <row r="6016" s="22" customFormat="1" x14ac:dyDescent="0.25"/>
    <row r="6017" s="22" customFormat="1" x14ac:dyDescent="0.25"/>
    <row r="6018" s="22" customFormat="1" x14ac:dyDescent="0.25"/>
    <row r="6019" s="22" customFormat="1" x14ac:dyDescent="0.25"/>
    <row r="6020" s="22" customFormat="1" x14ac:dyDescent="0.25"/>
    <row r="6021" s="22" customFormat="1" x14ac:dyDescent="0.25"/>
    <row r="6022" s="22" customFormat="1" x14ac:dyDescent="0.25"/>
    <row r="6023" s="22" customFormat="1" x14ac:dyDescent="0.25"/>
    <row r="6024" s="22" customFormat="1" x14ac:dyDescent="0.25"/>
    <row r="6025" s="22" customFormat="1" x14ac:dyDescent="0.25"/>
    <row r="6026" s="22" customFormat="1" x14ac:dyDescent="0.25"/>
    <row r="6027" s="22" customFormat="1" x14ac:dyDescent="0.25"/>
    <row r="6028" s="22" customFormat="1" x14ac:dyDescent="0.25"/>
    <row r="6029" s="22" customFormat="1" x14ac:dyDescent="0.25"/>
    <row r="6030" s="22" customFormat="1" x14ac:dyDescent="0.25"/>
    <row r="6031" s="22" customFormat="1" x14ac:dyDescent="0.25"/>
    <row r="6032" s="22" customFormat="1" x14ac:dyDescent="0.25"/>
    <row r="6033" s="22" customFormat="1" x14ac:dyDescent="0.25"/>
    <row r="6034" s="22" customFormat="1" x14ac:dyDescent="0.25"/>
    <row r="6035" s="22" customFormat="1" x14ac:dyDescent="0.25"/>
    <row r="6036" s="22" customFormat="1" x14ac:dyDescent="0.25"/>
    <row r="6037" s="22" customFormat="1" x14ac:dyDescent="0.25"/>
    <row r="6038" s="22" customFormat="1" x14ac:dyDescent="0.25"/>
    <row r="6039" s="22" customFormat="1" x14ac:dyDescent="0.25"/>
    <row r="6040" s="22" customFormat="1" x14ac:dyDescent="0.25"/>
    <row r="6041" s="22" customFormat="1" x14ac:dyDescent="0.25"/>
    <row r="6042" s="22" customFormat="1" x14ac:dyDescent="0.25"/>
    <row r="6043" s="22" customFormat="1" x14ac:dyDescent="0.25"/>
    <row r="6044" s="22" customFormat="1" x14ac:dyDescent="0.25"/>
    <row r="6045" s="22" customFormat="1" x14ac:dyDescent="0.25"/>
    <row r="6046" s="22" customFormat="1" x14ac:dyDescent="0.25"/>
    <row r="6047" s="22" customFormat="1" x14ac:dyDescent="0.25"/>
    <row r="6048" s="22" customFormat="1" x14ac:dyDescent="0.25"/>
    <row r="6049" s="22" customFormat="1" x14ac:dyDescent="0.25"/>
    <row r="6050" s="22" customFormat="1" x14ac:dyDescent="0.25"/>
    <row r="6051" s="22" customFormat="1" x14ac:dyDescent="0.25"/>
    <row r="6052" s="22" customFormat="1" x14ac:dyDescent="0.25"/>
    <row r="6053" s="22" customFormat="1" x14ac:dyDescent="0.25"/>
    <row r="6054" s="22" customFormat="1" x14ac:dyDescent="0.25"/>
    <row r="6055" s="22" customFormat="1" x14ac:dyDescent="0.25"/>
    <row r="6056" s="22" customFormat="1" x14ac:dyDescent="0.25"/>
    <row r="6057" s="22" customFormat="1" x14ac:dyDescent="0.25"/>
    <row r="6058" s="22" customFormat="1" x14ac:dyDescent="0.25"/>
    <row r="6059" s="22" customFormat="1" x14ac:dyDescent="0.25"/>
    <row r="6060" s="22" customFormat="1" x14ac:dyDescent="0.25"/>
    <row r="6061" s="22" customFormat="1" x14ac:dyDescent="0.25"/>
    <row r="6062" s="22" customFormat="1" x14ac:dyDescent="0.25"/>
    <row r="6063" s="22" customFormat="1" x14ac:dyDescent="0.25"/>
    <row r="6064" s="22" customFormat="1" x14ac:dyDescent="0.25"/>
    <row r="6065" s="22" customFormat="1" x14ac:dyDescent="0.25"/>
    <row r="6066" s="22" customFormat="1" x14ac:dyDescent="0.25"/>
    <row r="6067" s="22" customFormat="1" x14ac:dyDescent="0.25"/>
    <row r="6068" s="22" customFormat="1" x14ac:dyDescent="0.25"/>
    <row r="6069" s="22" customFormat="1" x14ac:dyDescent="0.25"/>
    <row r="6070" s="22" customFormat="1" x14ac:dyDescent="0.25"/>
    <row r="6071" s="22" customFormat="1" x14ac:dyDescent="0.25"/>
    <row r="6072" s="22" customFormat="1" x14ac:dyDescent="0.25"/>
    <row r="6073" s="22" customFormat="1" x14ac:dyDescent="0.25"/>
    <row r="6074" s="22" customFormat="1" x14ac:dyDescent="0.25"/>
    <row r="6075" s="22" customFormat="1" x14ac:dyDescent="0.25"/>
    <row r="6076" s="22" customFormat="1" x14ac:dyDescent="0.25"/>
    <row r="6077" s="22" customFormat="1" x14ac:dyDescent="0.25"/>
    <row r="6078" s="22" customFormat="1" x14ac:dyDescent="0.25"/>
    <row r="6079" s="22" customFormat="1" x14ac:dyDescent="0.25"/>
    <row r="6080" s="22" customFormat="1" x14ac:dyDescent="0.25"/>
    <row r="6081" s="22" customFormat="1" x14ac:dyDescent="0.25"/>
    <row r="6082" s="22" customFormat="1" x14ac:dyDescent="0.25"/>
    <row r="6083" s="22" customFormat="1" x14ac:dyDescent="0.25"/>
    <row r="6084" s="22" customFormat="1" x14ac:dyDescent="0.25"/>
    <row r="6085" s="22" customFormat="1" x14ac:dyDescent="0.25"/>
    <row r="6086" s="22" customFormat="1" x14ac:dyDescent="0.25"/>
    <row r="6087" s="22" customFormat="1" x14ac:dyDescent="0.25"/>
    <row r="6088" s="22" customFormat="1" x14ac:dyDescent="0.25"/>
    <row r="6089" s="22" customFormat="1" x14ac:dyDescent="0.25"/>
    <row r="6090" s="22" customFormat="1" x14ac:dyDescent="0.25"/>
    <row r="6091" s="22" customFormat="1" x14ac:dyDescent="0.25"/>
    <row r="6092" s="22" customFormat="1" x14ac:dyDescent="0.25"/>
    <row r="6093" s="22" customFormat="1" x14ac:dyDescent="0.25"/>
    <row r="6094" s="22" customFormat="1" x14ac:dyDescent="0.25"/>
    <row r="6095" s="22" customFormat="1" x14ac:dyDescent="0.25"/>
    <row r="6096" s="22" customFormat="1" x14ac:dyDescent="0.25"/>
    <row r="6097" s="22" customFormat="1" x14ac:dyDescent="0.25"/>
    <row r="6098" s="22" customFormat="1" x14ac:dyDescent="0.25"/>
    <row r="6099" s="22" customFormat="1" x14ac:dyDescent="0.25"/>
    <row r="6100" s="22" customFormat="1" x14ac:dyDescent="0.25"/>
    <row r="6101" s="22" customFormat="1" x14ac:dyDescent="0.25"/>
    <row r="6102" s="22" customFormat="1" x14ac:dyDescent="0.25"/>
    <row r="6103" s="22" customFormat="1" x14ac:dyDescent="0.25"/>
    <row r="6104" s="22" customFormat="1" x14ac:dyDescent="0.25"/>
    <row r="6105" s="22" customFormat="1" x14ac:dyDescent="0.25"/>
    <row r="6106" s="22" customFormat="1" x14ac:dyDescent="0.25"/>
    <row r="6107" s="22" customFormat="1" x14ac:dyDescent="0.25"/>
    <row r="6108" s="22" customFormat="1" x14ac:dyDescent="0.25"/>
    <row r="6109" s="22" customFormat="1" x14ac:dyDescent="0.25"/>
    <row r="6110" s="22" customFormat="1" x14ac:dyDescent="0.25"/>
    <row r="6111" s="22" customFormat="1" x14ac:dyDescent="0.25"/>
    <row r="6112" s="22" customFormat="1" x14ac:dyDescent="0.25"/>
    <row r="6113" s="22" customFormat="1" x14ac:dyDescent="0.25"/>
    <row r="6114" s="22" customFormat="1" x14ac:dyDescent="0.25"/>
    <row r="6115" s="22" customFormat="1" x14ac:dyDescent="0.25"/>
    <row r="6116" s="22" customFormat="1" x14ac:dyDescent="0.25"/>
    <row r="6117" s="22" customFormat="1" x14ac:dyDescent="0.25"/>
    <row r="6118" s="22" customFormat="1" x14ac:dyDescent="0.25"/>
    <row r="6119" s="22" customFormat="1" x14ac:dyDescent="0.25"/>
    <row r="6120" s="22" customFormat="1" x14ac:dyDescent="0.25"/>
    <row r="6121" s="22" customFormat="1" x14ac:dyDescent="0.25"/>
    <row r="6122" s="22" customFormat="1" x14ac:dyDescent="0.25"/>
    <row r="6123" s="22" customFormat="1" x14ac:dyDescent="0.25"/>
    <row r="6124" s="22" customFormat="1" x14ac:dyDescent="0.25"/>
    <row r="6125" s="22" customFormat="1" x14ac:dyDescent="0.25"/>
    <row r="6126" s="22" customFormat="1" x14ac:dyDescent="0.25"/>
    <row r="6127" s="22" customFormat="1" x14ac:dyDescent="0.25"/>
    <row r="6128" s="22" customFormat="1" x14ac:dyDescent="0.25"/>
    <row r="6129" s="22" customFormat="1" x14ac:dyDescent="0.25"/>
    <row r="6130" s="22" customFormat="1" x14ac:dyDescent="0.25"/>
    <row r="6131" s="22" customFormat="1" x14ac:dyDescent="0.25"/>
    <row r="6132" s="22" customFormat="1" x14ac:dyDescent="0.25"/>
    <row r="6133" s="22" customFormat="1" x14ac:dyDescent="0.25"/>
    <row r="6134" s="22" customFormat="1" x14ac:dyDescent="0.25"/>
    <row r="6135" s="22" customFormat="1" x14ac:dyDescent="0.25"/>
    <row r="6136" s="22" customFormat="1" x14ac:dyDescent="0.25"/>
    <row r="6137" s="22" customFormat="1" x14ac:dyDescent="0.25"/>
    <row r="6138" s="22" customFormat="1" x14ac:dyDescent="0.25"/>
    <row r="6139" s="22" customFormat="1" x14ac:dyDescent="0.25"/>
    <row r="6140" s="22" customFormat="1" x14ac:dyDescent="0.25"/>
    <row r="6141" s="22" customFormat="1" x14ac:dyDescent="0.25"/>
    <row r="6142" s="22" customFormat="1" x14ac:dyDescent="0.25"/>
    <row r="6143" s="22" customFormat="1" x14ac:dyDescent="0.25"/>
    <row r="6144" s="22" customFormat="1" x14ac:dyDescent="0.25"/>
    <row r="6145" s="22" customFormat="1" x14ac:dyDescent="0.25"/>
    <row r="6146" s="22" customFormat="1" x14ac:dyDescent="0.25"/>
    <row r="6147" s="22" customFormat="1" x14ac:dyDescent="0.25"/>
    <row r="6148" s="22" customFormat="1" x14ac:dyDescent="0.25"/>
    <row r="6149" s="22" customFormat="1" x14ac:dyDescent="0.25"/>
    <row r="6150" s="22" customFormat="1" x14ac:dyDescent="0.25"/>
    <row r="6151" s="22" customFormat="1" x14ac:dyDescent="0.25"/>
    <row r="6152" s="22" customFormat="1" x14ac:dyDescent="0.25"/>
    <row r="6153" s="22" customFormat="1" x14ac:dyDescent="0.25"/>
    <row r="6154" s="22" customFormat="1" x14ac:dyDescent="0.25"/>
    <row r="6155" s="22" customFormat="1" x14ac:dyDescent="0.25"/>
    <row r="6156" s="22" customFormat="1" x14ac:dyDescent="0.25"/>
    <row r="6157" s="22" customFormat="1" x14ac:dyDescent="0.25"/>
    <row r="6158" s="22" customFormat="1" x14ac:dyDescent="0.25"/>
    <row r="6159" s="22" customFormat="1" x14ac:dyDescent="0.25"/>
    <row r="6160" s="22" customFormat="1" x14ac:dyDescent="0.25"/>
    <row r="6161" s="22" customFormat="1" x14ac:dyDescent="0.25"/>
    <row r="6162" s="22" customFormat="1" x14ac:dyDescent="0.25"/>
    <row r="6163" s="22" customFormat="1" x14ac:dyDescent="0.25"/>
    <row r="6164" s="22" customFormat="1" x14ac:dyDescent="0.25"/>
    <row r="6165" s="22" customFormat="1" x14ac:dyDescent="0.25"/>
    <row r="6166" s="22" customFormat="1" x14ac:dyDescent="0.25"/>
    <row r="6167" s="22" customFormat="1" x14ac:dyDescent="0.25"/>
    <row r="6168" s="22" customFormat="1" x14ac:dyDescent="0.25"/>
    <row r="6169" s="22" customFormat="1" x14ac:dyDescent="0.25"/>
    <row r="6170" s="22" customFormat="1" x14ac:dyDescent="0.25"/>
    <row r="6171" s="22" customFormat="1" x14ac:dyDescent="0.25"/>
    <row r="6172" s="22" customFormat="1" x14ac:dyDescent="0.25"/>
    <row r="6173" s="22" customFormat="1" x14ac:dyDescent="0.25"/>
    <row r="6174" s="22" customFormat="1" x14ac:dyDescent="0.25"/>
    <row r="6175" s="22" customFormat="1" x14ac:dyDescent="0.25"/>
    <row r="6176" s="22" customFormat="1" x14ac:dyDescent="0.25"/>
    <row r="6177" s="22" customFormat="1" x14ac:dyDescent="0.25"/>
    <row r="6178" s="22" customFormat="1" x14ac:dyDescent="0.25"/>
    <row r="6179" s="22" customFormat="1" x14ac:dyDescent="0.25"/>
    <row r="6180" s="22" customFormat="1" x14ac:dyDescent="0.25"/>
    <row r="6181" s="22" customFormat="1" x14ac:dyDescent="0.25"/>
    <row r="6182" s="22" customFormat="1" x14ac:dyDescent="0.25"/>
    <row r="6183" s="22" customFormat="1" x14ac:dyDescent="0.25"/>
    <row r="6184" s="22" customFormat="1" x14ac:dyDescent="0.25"/>
    <row r="6185" s="22" customFormat="1" x14ac:dyDescent="0.25"/>
    <row r="6186" s="22" customFormat="1" x14ac:dyDescent="0.25"/>
    <row r="6187" s="22" customFormat="1" x14ac:dyDescent="0.25"/>
    <row r="6188" s="22" customFormat="1" x14ac:dyDescent="0.25"/>
    <row r="6189" s="22" customFormat="1" x14ac:dyDescent="0.25"/>
    <row r="6190" s="22" customFormat="1" x14ac:dyDescent="0.25"/>
    <row r="6191" s="22" customFormat="1" x14ac:dyDescent="0.25"/>
    <row r="6192" s="22" customFormat="1" x14ac:dyDescent="0.25"/>
    <row r="6193" s="22" customFormat="1" x14ac:dyDescent="0.25"/>
    <row r="6194" s="22" customFormat="1" x14ac:dyDescent="0.25"/>
    <row r="6195" s="22" customFormat="1" x14ac:dyDescent="0.25"/>
    <row r="6196" s="22" customFormat="1" x14ac:dyDescent="0.25"/>
    <row r="6197" s="22" customFormat="1" x14ac:dyDescent="0.25"/>
    <row r="6198" s="22" customFormat="1" x14ac:dyDescent="0.25"/>
    <row r="6199" s="22" customFormat="1" x14ac:dyDescent="0.25"/>
    <row r="6200" s="22" customFormat="1" x14ac:dyDescent="0.25"/>
    <row r="6201" s="22" customFormat="1" x14ac:dyDescent="0.25"/>
    <row r="6202" s="22" customFormat="1" x14ac:dyDescent="0.25"/>
    <row r="6203" s="22" customFormat="1" x14ac:dyDescent="0.25"/>
    <row r="6204" s="22" customFormat="1" x14ac:dyDescent="0.25"/>
    <row r="6205" s="22" customFormat="1" x14ac:dyDescent="0.25"/>
    <row r="6206" s="22" customFormat="1" x14ac:dyDescent="0.25"/>
    <row r="6207" s="22" customFormat="1" x14ac:dyDescent="0.25"/>
    <row r="6208" s="22" customFormat="1" x14ac:dyDescent="0.25"/>
    <row r="6209" s="22" customFormat="1" x14ac:dyDescent="0.25"/>
    <row r="6210" s="22" customFormat="1" x14ac:dyDescent="0.25"/>
    <row r="6211" s="22" customFormat="1" x14ac:dyDescent="0.25"/>
    <row r="6212" s="22" customFormat="1" x14ac:dyDescent="0.25"/>
    <row r="6213" s="22" customFormat="1" x14ac:dyDescent="0.25"/>
    <row r="6214" s="22" customFormat="1" x14ac:dyDescent="0.25"/>
    <row r="6215" s="22" customFormat="1" x14ac:dyDescent="0.25"/>
    <row r="6216" s="22" customFormat="1" x14ac:dyDescent="0.25"/>
    <row r="6217" s="22" customFormat="1" x14ac:dyDescent="0.25"/>
    <row r="6218" s="22" customFormat="1" x14ac:dyDescent="0.25"/>
    <row r="6219" s="22" customFormat="1" x14ac:dyDescent="0.25"/>
    <row r="6220" s="22" customFormat="1" x14ac:dyDescent="0.25"/>
    <row r="6221" s="22" customFormat="1" x14ac:dyDescent="0.25"/>
    <row r="6222" s="22" customFormat="1" x14ac:dyDescent="0.25"/>
    <row r="6223" s="22" customFormat="1" x14ac:dyDescent="0.25"/>
    <row r="6224" s="22" customFormat="1" x14ac:dyDescent="0.25"/>
    <row r="6225" s="22" customFormat="1" x14ac:dyDescent="0.25"/>
    <row r="6226" s="22" customFormat="1" x14ac:dyDescent="0.25"/>
    <row r="6227" s="22" customFormat="1" x14ac:dyDescent="0.25"/>
    <row r="6228" s="22" customFormat="1" x14ac:dyDescent="0.25"/>
    <row r="6229" s="22" customFormat="1" x14ac:dyDescent="0.25"/>
    <row r="6230" s="22" customFormat="1" x14ac:dyDescent="0.25"/>
    <row r="6231" s="22" customFormat="1" x14ac:dyDescent="0.25"/>
    <row r="6232" s="22" customFormat="1" x14ac:dyDescent="0.25"/>
    <row r="6233" s="22" customFormat="1" x14ac:dyDescent="0.25"/>
    <row r="6234" s="22" customFormat="1" x14ac:dyDescent="0.25"/>
    <row r="6235" s="22" customFormat="1" x14ac:dyDescent="0.25"/>
    <row r="6236" s="22" customFormat="1" x14ac:dyDescent="0.25"/>
    <row r="6237" s="22" customFormat="1" x14ac:dyDescent="0.25"/>
    <row r="6238" s="22" customFormat="1" x14ac:dyDescent="0.25"/>
    <row r="6239" s="22" customFormat="1" x14ac:dyDescent="0.25"/>
    <row r="6240" s="22" customFormat="1" x14ac:dyDescent="0.25"/>
    <row r="6241" s="22" customFormat="1" x14ac:dyDescent="0.25"/>
    <row r="6242" s="22" customFormat="1" x14ac:dyDescent="0.25"/>
    <row r="6243" s="22" customFormat="1" x14ac:dyDescent="0.25"/>
    <row r="6244" s="22" customFormat="1" x14ac:dyDescent="0.25"/>
    <row r="6245" s="22" customFormat="1" x14ac:dyDescent="0.25"/>
    <row r="6246" s="22" customFormat="1" x14ac:dyDescent="0.25"/>
    <row r="6247" s="22" customFormat="1" x14ac:dyDescent="0.25"/>
    <row r="6248" s="22" customFormat="1" x14ac:dyDescent="0.25"/>
    <row r="6249" s="22" customFormat="1" x14ac:dyDescent="0.25"/>
    <row r="6250" s="22" customFormat="1" x14ac:dyDescent="0.25"/>
    <row r="6251" s="22" customFormat="1" x14ac:dyDescent="0.25"/>
    <row r="6252" s="22" customFormat="1" x14ac:dyDescent="0.25"/>
    <row r="6253" s="22" customFormat="1" x14ac:dyDescent="0.25"/>
    <row r="6254" s="22" customFormat="1" x14ac:dyDescent="0.25"/>
    <row r="6255" s="22" customFormat="1" x14ac:dyDescent="0.25"/>
    <row r="6256" s="22" customFormat="1" x14ac:dyDescent="0.25"/>
    <row r="6257" s="22" customFormat="1" x14ac:dyDescent="0.25"/>
    <row r="6258" s="22" customFormat="1" x14ac:dyDescent="0.25"/>
    <row r="6259" s="22" customFormat="1" x14ac:dyDescent="0.25"/>
    <row r="6260" s="22" customFormat="1" x14ac:dyDescent="0.25"/>
    <row r="6261" s="22" customFormat="1" x14ac:dyDescent="0.25"/>
    <row r="6262" s="22" customFormat="1" x14ac:dyDescent="0.25"/>
    <row r="6263" s="22" customFormat="1" x14ac:dyDescent="0.25"/>
    <row r="6264" s="22" customFormat="1" x14ac:dyDescent="0.25"/>
    <row r="6265" s="22" customFormat="1" x14ac:dyDescent="0.25"/>
    <row r="6266" s="22" customFormat="1" x14ac:dyDescent="0.25"/>
    <row r="6267" s="22" customFormat="1" x14ac:dyDescent="0.25"/>
    <row r="6268" s="22" customFormat="1" x14ac:dyDescent="0.25"/>
    <row r="6269" s="22" customFormat="1" x14ac:dyDescent="0.25"/>
    <row r="6270" s="22" customFormat="1" x14ac:dyDescent="0.25"/>
    <row r="6271" s="22" customFormat="1" x14ac:dyDescent="0.25"/>
    <row r="6272" s="22" customFormat="1" x14ac:dyDescent="0.25"/>
    <row r="6273" s="22" customFormat="1" x14ac:dyDescent="0.25"/>
    <row r="6274" s="22" customFormat="1" x14ac:dyDescent="0.25"/>
    <row r="6275" s="22" customFormat="1" x14ac:dyDescent="0.25"/>
    <row r="6276" s="22" customFormat="1" x14ac:dyDescent="0.25"/>
    <row r="6277" s="22" customFormat="1" x14ac:dyDescent="0.25"/>
    <row r="6278" s="22" customFormat="1" x14ac:dyDescent="0.25"/>
    <row r="6279" s="22" customFormat="1" x14ac:dyDescent="0.25"/>
    <row r="6280" s="22" customFormat="1" x14ac:dyDescent="0.25"/>
    <row r="6281" s="22" customFormat="1" x14ac:dyDescent="0.25"/>
    <row r="6282" s="22" customFormat="1" x14ac:dyDescent="0.25"/>
    <row r="6283" s="22" customFormat="1" x14ac:dyDescent="0.25"/>
    <row r="6284" s="22" customFormat="1" x14ac:dyDescent="0.25"/>
    <row r="6285" s="22" customFormat="1" x14ac:dyDescent="0.25"/>
    <row r="6286" s="22" customFormat="1" x14ac:dyDescent="0.25"/>
    <row r="6287" s="22" customFormat="1" x14ac:dyDescent="0.25"/>
    <row r="6288" s="22" customFormat="1" x14ac:dyDescent="0.25"/>
    <row r="6289" s="22" customFormat="1" x14ac:dyDescent="0.25"/>
    <row r="6290" s="22" customFormat="1" x14ac:dyDescent="0.25"/>
    <row r="6291" s="22" customFormat="1" x14ac:dyDescent="0.25"/>
    <row r="6292" s="22" customFormat="1" x14ac:dyDescent="0.25"/>
    <row r="6293" s="22" customFormat="1" x14ac:dyDescent="0.25"/>
    <row r="6294" s="22" customFormat="1" x14ac:dyDescent="0.25"/>
    <row r="6295" s="22" customFormat="1" x14ac:dyDescent="0.25"/>
    <row r="6296" s="22" customFormat="1" x14ac:dyDescent="0.25"/>
    <row r="6297" s="22" customFormat="1" x14ac:dyDescent="0.25"/>
    <row r="6298" s="22" customFormat="1" x14ac:dyDescent="0.25"/>
    <row r="6299" s="22" customFormat="1" x14ac:dyDescent="0.25"/>
    <row r="6300" s="22" customFormat="1" x14ac:dyDescent="0.25"/>
    <row r="6301" s="22" customFormat="1" x14ac:dyDescent="0.25"/>
    <row r="6302" s="22" customFormat="1" x14ac:dyDescent="0.25"/>
    <row r="6303" s="22" customFormat="1" x14ac:dyDescent="0.25"/>
    <row r="6304" s="22" customFormat="1" x14ac:dyDescent="0.25"/>
    <row r="6305" s="22" customFormat="1" x14ac:dyDescent="0.25"/>
    <row r="6306" s="22" customFormat="1" x14ac:dyDescent="0.25"/>
    <row r="6307" s="22" customFormat="1" x14ac:dyDescent="0.25"/>
    <row r="6308" s="22" customFormat="1" x14ac:dyDescent="0.25"/>
    <row r="6309" s="22" customFormat="1" x14ac:dyDescent="0.25"/>
    <row r="6310" s="22" customFormat="1" x14ac:dyDescent="0.25"/>
    <row r="6311" s="22" customFormat="1" x14ac:dyDescent="0.25"/>
    <row r="6312" s="22" customFormat="1" x14ac:dyDescent="0.25"/>
    <row r="6313" s="22" customFormat="1" x14ac:dyDescent="0.25"/>
    <row r="6314" s="22" customFormat="1" x14ac:dyDescent="0.25"/>
    <row r="6315" s="22" customFormat="1" x14ac:dyDescent="0.25"/>
    <row r="6316" s="22" customFormat="1" x14ac:dyDescent="0.25"/>
    <row r="6317" s="22" customFormat="1" x14ac:dyDescent="0.25"/>
    <row r="6318" s="22" customFormat="1" x14ac:dyDescent="0.25"/>
    <row r="6319" s="22" customFormat="1" x14ac:dyDescent="0.25"/>
    <row r="6320" s="22" customFormat="1" x14ac:dyDescent="0.25"/>
    <row r="6321" s="22" customFormat="1" x14ac:dyDescent="0.25"/>
    <row r="6322" s="22" customFormat="1" x14ac:dyDescent="0.25"/>
    <row r="6323" s="22" customFormat="1" x14ac:dyDescent="0.25"/>
    <row r="6324" s="22" customFormat="1" x14ac:dyDescent="0.25"/>
    <row r="6325" s="22" customFormat="1" x14ac:dyDescent="0.25"/>
    <row r="6326" s="22" customFormat="1" x14ac:dyDescent="0.25"/>
    <row r="6327" s="22" customFormat="1" x14ac:dyDescent="0.25"/>
    <row r="6328" s="22" customFormat="1" x14ac:dyDescent="0.25"/>
    <row r="6329" s="22" customFormat="1" x14ac:dyDescent="0.25"/>
    <row r="6330" s="22" customFormat="1" x14ac:dyDescent="0.25"/>
    <row r="6331" s="22" customFormat="1" x14ac:dyDescent="0.25"/>
    <row r="6332" s="22" customFormat="1" x14ac:dyDescent="0.25"/>
    <row r="6333" s="22" customFormat="1" x14ac:dyDescent="0.25"/>
    <row r="6334" s="22" customFormat="1" x14ac:dyDescent="0.25"/>
    <row r="6335" s="22" customFormat="1" x14ac:dyDescent="0.25"/>
    <row r="6336" s="22" customFormat="1" x14ac:dyDescent="0.25"/>
    <row r="6337" s="22" customFormat="1" x14ac:dyDescent="0.25"/>
    <row r="6338" s="22" customFormat="1" x14ac:dyDescent="0.25"/>
    <row r="6339" s="22" customFormat="1" x14ac:dyDescent="0.25"/>
    <row r="6340" s="22" customFormat="1" x14ac:dyDescent="0.25"/>
    <row r="6341" s="22" customFormat="1" x14ac:dyDescent="0.25"/>
    <row r="6342" s="22" customFormat="1" x14ac:dyDescent="0.25"/>
    <row r="6343" s="22" customFormat="1" x14ac:dyDescent="0.25"/>
    <row r="6344" s="22" customFormat="1" x14ac:dyDescent="0.25"/>
    <row r="6345" s="22" customFormat="1" x14ac:dyDescent="0.25"/>
    <row r="6346" s="22" customFormat="1" x14ac:dyDescent="0.25"/>
    <row r="6347" s="22" customFormat="1" x14ac:dyDescent="0.25"/>
    <row r="6348" s="22" customFormat="1" x14ac:dyDescent="0.25"/>
    <row r="6349" s="22" customFormat="1" x14ac:dyDescent="0.25"/>
    <row r="6350" s="22" customFormat="1" x14ac:dyDescent="0.25"/>
    <row r="6351" s="22" customFormat="1" x14ac:dyDescent="0.25"/>
    <row r="6352" s="22" customFormat="1" x14ac:dyDescent="0.25"/>
    <row r="6353" s="22" customFormat="1" x14ac:dyDescent="0.25"/>
    <row r="6354" s="22" customFormat="1" x14ac:dyDescent="0.25"/>
    <row r="6355" s="22" customFormat="1" x14ac:dyDescent="0.25"/>
    <row r="6356" s="22" customFormat="1" x14ac:dyDescent="0.25"/>
    <row r="6357" s="22" customFormat="1" x14ac:dyDescent="0.25"/>
    <row r="6358" s="22" customFormat="1" x14ac:dyDescent="0.25"/>
    <row r="6359" s="22" customFormat="1" x14ac:dyDescent="0.25"/>
    <row r="6360" s="22" customFormat="1" x14ac:dyDescent="0.25"/>
    <row r="6361" s="22" customFormat="1" x14ac:dyDescent="0.25"/>
    <row r="6362" s="22" customFormat="1" x14ac:dyDescent="0.25"/>
    <row r="6363" s="22" customFormat="1" x14ac:dyDescent="0.25"/>
    <row r="6364" s="22" customFormat="1" x14ac:dyDescent="0.25"/>
    <row r="6365" s="22" customFormat="1" x14ac:dyDescent="0.25"/>
    <row r="6366" s="22" customFormat="1" x14ac:dyDescent="0.25"/>
    <row r="6367" s="22" customFormat="1" x14ac:dyDescent="0.25"/>
    <row r="6368" s="22" customFormat="1" x14ac:dyDescent="0.25"/>
    <row r="6369" s="22" customFormat="1" x14ac:dyDescent="0.25"/>
    <row r="6370" s="22" customFormat="1" x14ac:dyDescent="0.25"/>
    <row r="6371" s="22" customFormat="1" x14ac:dyDescent="0.25"/>
    <row r="6372" s="22" customFormat="1" x14ac:dyDescent="0.25"/>
    <row r="6373" s="22" customFormat="1" x14ac:dyDescent="0.25"/>
    <row r="6374" s="22" customFormat="1" x14ac:dyDescent="0.25"/>
    <row r="6375" s="22" customFormat="1" x14ac:dyDescent="0.25"/>
    <row r="6376" s="22" customFormat="1" x14ac:dyDescent="0.25"/>
    <row r="6377" s="22" customFormat="1" x14ac:dyDescent="0.25"/>
    <row r="6378" s="22" customFormat="1" x14ac:dyDescent="0.25"/>
    <row r="6379" s="22" customFormat="1" x14ac:dyDescent="0.25"/>
    <row r="6380" s="22" customFormat="1" x14ac:dyDescent="0.25"/>
    <row r="6381" s="22" customFormat="1" x14ac:dyDescent="0.25"/>
    <row r="6382" s="22" customFormat="1" x14ac:dyDescent="0.25"/>
    <row r="6383" s="22" customFormat="1" x14ac:dyDescent="0.25"/>
    <row r="6384" s="22" customFormat="1" x14ac:dyDescent="0.25"/>
    <row r="6385" s="22" customFormat="1" x14ac:dyDescent="0.25"/>
    <row r="6386" s="22" customFormat="1" x14ac:dyDescent="0.25"/>
    <row r="6387" s="22" customFormat="1" x14ac:dyDescent="0.25"/>
    <row r="6388" s="22" customFormat="1" x14ac:dyDescent="0.25"/>
    <row r="6389" s="22" customFormat="1" x14ac:dyDescent="0.25"/>
    <row r="6390" s="22" customFormat="1" x14ac:dyDescent="0.25"/>
    <row r="6391" s="22" customFormat="1" x14ac:dyDescent="0.25"/>
    <row r="6392" s="22" customFormat="1" x14ac:dyDescent="0.25"/>
    <row r="6393" s="22" customFormat="1" x14ac:dyDescent="0.25"/>
    <row r="6394" s="22" customFormat="1" x14ac:dyDescent="0.25"/>
    <row r="6395" s="22" customFormat="1" x14ac:dyDescent="0.25"/>
    <row r="6396" s="22" customFormat="1" x14ac:dyDescent="0.25"/>
    <row r="6397" s="22" customFormat="1" x14ac:dyDescent="0.25"/>
    <row r="6398" s="22" customFormat="1" x14ac:dyDescent="0.25"/>
    <row r="6399" s="22" customFormat="1" x14ac:dyDescent="0.25"/>
    <row r="6400" s="22" customFormat="1" x14ac:dyDescent="0.25"/>
    <row r="6401" s="22" customFormat="1" x14ac:dyDescent="0.25"/>
    <row r="6402" s="22" customFormat="1" x14ac:dyDescent="0.25"/>
    <row r="6403" s="22" customFormat="1" x14ac:dyDescent="0.25"/>
    <row r="6404" s="22" customFormat="1" x14ac:dyDescent="0.25"/>
    <row r="6405" s="22" customFormat="1" x14ac:dyDescent="0.25"/>
    <row r="6406" s="22" customFormat="1" x14ac:dyDescent="0.25"/>
    <row r="6407" s="22" customFormat="1" x14ac:dyDescent="0.25"/>
    <row r="6408" s="22" customFormat="1" x14ac:dyDescent="0.25"/>
    <row r="6409" s="22" customFormat="1" x14ac:dyDescent="0.25"/>
    <row r="6410" s="22" customFormat="1" x14ac:dyDescent="0.25"/>
    <row r="6411" s="22" customFormat="1" x14ac:dyDescent="0.25"/>
    <row r="6412" s="22" customFormat="1" x14ac:dyDescent="0.25"/>
    <row r="6413" s="22" customFormat="1" x14ac:dyDescent="0.25"/>
    <row r="6414" s="22" customFormat="1" x14ac:dyDescent="0.25"/>
    <row r="6415" s="22" customFormat="1" x14ac:dyDescent="0.25"/>
    <row r="6416" s="22" customFormat="1" x14ac:dyDescent="0.25"/>
    <row r="6417" s="22" customFormat="1" x14ac:dyDescent="0.25"/>
    <row r="6418" s="22" customFormat="1" x14ac:dyDescent="0.25"/>
    <row r="6419" s="22" customFormat="1" x14ac:dyDescent="0.25"/>
    <row r="6420" s="22" customFormat="1" x14ac:dyDescent="0.25"/>
    <row r="6421" s="22" customFormat="1" x14ac:dyDescent="0.25"/>
    <row r="6422" s="22" customFormat="1" x14ac:dyDescent="0.25"/>
    <row r="6423" s="22" customFormat="1" x14ac:dyDescent="0.25"/>
    <row r="6424" s="22" customFormat="1" x14ac:dyDescent="0.25"/>
    <row r="6425" s="22" customFormat="1" x14ac:dyDescent="0.25"/>
    <row r="6426" s="22" customFormat="1" x14ac:dyDescent="0.25"/>
    <row r="6427" s="22" customFormat="1" x14ac:dyDescent="0.25"/>
    <row r="6428" s="22" customFormat="1" x14ac:dyDescent="0.25"/>
    <row r="6429" s="22" customFormat="1" x14ac:dyDescent="0.25"/>
    <row r="6430" s="22" customFormat="1" x14ac:dyDescent="0.25"/>
    <row r="6431" s="22" customFormat="1" x14ac:dyDescent="0.25"/>
    <row r="6432" s="22" customFormat="1" x14ac:dyDescent="0.25"/>
    <row r="6433" s="22" customFormat="1" x14ac:dyDescent="0.25"/>
    <row r="6434" s="22" customFormat="1" x14ac:dyDescent="0.25"/>
    <row r="6435" s="22" customFormat="1" x14ac:dyDescent="0.25"/>
    <row r="6436" s="22" customFormat="1" x14ac:dyDescent="0.25"/>
    <row r="6437" s="22" customFormat="1" x14ac:dyDescent="0.25"/>
    <row r="6438" s="22" customFormat="1" x14ac:dyDescent="0.25"/>
    <row r="6439" s="22" customFormat="1" x14ac:dyDescent="0.25"/>
    <row r="6440" s="22" customFormat="1" x14ac:dyDescent="0.25"/>
    <row r="6441" s="22" customFormat="1" x14ac:dyDescent="0.25"/>
    <row r="6442" s="22" customFormat="1" x14ac:dyDescent="0.25"/>
    <row r="6443" s="22" customFormat="1" x14ac:dyDescent="0.25"/>
    <row r="6444" s="22" customFormat="1" x14ac:dyDescent="0.25"/>
    <row r="6445" s="22" customFormat="1" x14ac:dyDescent="0.25"/>
    <row r="6446" s="22" customFormat="1" x14ac:dyDescent="0.25"/>
    <row r="6447" s="22" customFormat="1" x14ac:dyDescent="0.25"/>
    <row r="6448" s="22" customFormat="1" x14ac:dyDescent="0.25"/>
    <row r="6449" s="22" customFormat="1" x14ac:dyDescent="0.25"/>
    <row r="6450" s="22" customFormat="1" x14ac:dyDescent="0.25"/>
    <row r="6451" s="22" customFormat="1" x14ac:dyDescent="0.25"/>
    <row r="6452" s="22" customFormat="1" x14ac:dyDescent="0.25"/>
    <row r="6453" s="22" customFormat="1" x14ac:dyDescent="0.25"/>
    <row r="6454" s="22" customFormat="1" x14ac:dyDescent="0.25"/>
    <row r="6455" s="22" customFormat="1" x14ac:dyDescent="0.25"/>
    <row r="6456" s="22" customFormat="1" x14ac:dyDescent="0.25"/>
    <row r="6457" s="22" customFormat="1" x14ac:dyDescent="0.25"/>
    <row r="6458" s="22" customFormat="1" x14ac:dyDescent="0.25"/>
    <row r="6459" s="22" customFormat="1" x14ac:dyDescent="0.25"/>
    <row r="6460" s="22" customFormat="1" x14ac:dyDescent="0.25"/>
    <row r="6461" s="22" customFormat="1" x14ac:dyDescent="0.25"/>
    <row r="6462" s="22" customFormat="1" x14ac:dyDescent="0.25"/>
    <row r="6463" s="22" customFormat="1" x14ac:dyDescent="0.25"/>
    <row r="6464" s="22" customFormat="1" x14ac:dyDescent="0.25"/>
    <row r="6465" s="22" customFormat="1" x14ac:dyDescent="0.25"/>
    <row r="6466" s="22" customFormat="1" x14ac:dyDescent="0.25"/>
    <row r="6467" s="22" customFormat="1" x14ac:dyDescent="0.25"/>
    <row r="6468" s="22" customFormat="1" x14ac:dyDescent="0.25"/>
    <row r="6469" s="22" customFormat="1" x14ac:dyDescent="0.25"/>
    <row r="6470" s="22" customFormat="1" x14ac:dyDescent="0.25"/>
    <row r="6471" s="22" customFormat="1" x14ac:dyDescent="0.25"/>
    <row r="6472" s="22" customFormat="1" x14ac:dyDescent="0.25"/>
    <row r="6473" s="22" customFormat="1" x14ac:dyDescent="0.25"/>
    <row r="6474" s="22" customFormat="1" x14ac:dyDescent="0.25"/>
    <row r="6475" s="22" customFormat="1" x14ac:dyDescent="0.25"/>
    <row r="6476" s="22" customFormat="1" x14ac:dyDescent="0.25"/>
    <row r="6477" s="22" customFormat="1" x14ac:dyDescent="0.25"/>
    <row r="6478" s="22" customFormat="1" x14ac:dyDescent="0.25"/>
    <row r="6479" s="22" customFormat="1" x14ac:dyDescent="0.25"/>
    <row r="6480" s="22" customFormat="1" x14ac:dyDescent="0.25"/>
    <row r="6481" s="22" customFormat="1" x14ac:dyDescent="0.25"/>
    <row r="6482" s="22" customFormat="1" x14ac:dyDescent="0.25"/>
    <row r="6483" s="22" customFormat="1" x14ac:dyDescent="0.25"/>
    <row r="6484" s="22" customFormat="1" x14ac:dyDescent="0.25"/>
    <row r="6485" s="22" customFormat="1" x14ac:dyDescent="0.25"/>
    <row r="6486" s="22" customFormat="1" x14ac:dyDescent="0.25"/>
    <row r="6487" s="22" customFormat="1" x14ac:dyDescent="0.25"/>
    <row r="6488" s="22" customFormat="1" x14ac:dyDescent="0.25"/>
    <row r="6489" s="22" customFormat="1" x14ac:dyDescent="0.25"/>
    <row r="6490" s="22" customFormat="1" x14ac:dyDescent="0.25"/>
    <row r="6491" s="22" customFormat="1" x14ac:dyDescent="0.25"/>
    <row r="6492" s="22" customFormat="1" x14ac:dyDescent="0.25"/>
    <row r="6493" s="22" customFormat="1" x14ac:dyDescent="0.25"/>
    <row r="6494" s="22" customFormat="1" x14ac:dyDescent="0.25"/>
    <row r="6495" s="22" customFormat="1" x14ac:dyDescent="0.25"/>
    <row r="6496" s="22" customFormat="1" x14ac:dyDescent="0.25"/>
    <row r="6497" s="22" customFormat="1" x14ac:dyDescent="0.25"/>
    <row r="6498" s="22" customFormat="1" x14ac:dyDescent="0.25"/>
    <row r="6499" s="22" customFormat="1" x14ac:dyDescent="0.25"/>
    <row r="6500" s="22" customFormat="1" x14ac:dyDescent="0.25"/>
    <row r="6501" s="22" customFormat="1" x14ac:dyDescent="0.25"/>
    <row r="6502" s="22" customFormat="1" x14ac:dyDescent="0.25"/>
    <row r="6503" s="22" customFormat="1" x14ac:dyDescent="0.25"/>
    <row r="6504" s="22" customFormat="1" x14ac:dyDescent="0.25"/>
    <row r="6505" s="22" customFormat="1" x14ac:dyDescent="0.25"/>
    <row r="6506" s="22" customFormat="1" x14ac:dyDescent="0.25"/>
    <row r="6507" s="22" customFormat="1" x14ac:dyDescent="0.25"/>
    <row r="6508" s="22" customFormat="1" x14ac:dyDescent="0.25"/>
    <row r="6509" s="22" customFormat="1" x14ac:dyDescent="0.25"/>
    <row r="6510" s="22" customFormat="1" x14ac:dyDescent="0.25"/>
    <row r="6511" s="22" customFormat="1" x14ac:dyDescent="0.25"/>
    <row r="6512" s="22" customFormat="1" x14ac:dyDescent="0.25"/>
    <row r="6513" s="22" customFormat="1" x14ac:dyDescent="0.25"/>
    <row r="6514" s="22" customFormat="1" x14ac:dyDescent="0.25"/>
    <row r="6515" s="22" customFormat="1" x14ac:dyDescent="0.25"/>
    <row r="6516" s="22" customFormat="1" x14ac:dyDescent="0.25"/>
    <row r="6517" s="22" customFormat="1" x14ac:dyDescent="0.25"/>
    <row r="6518" s="22" customFormat="1" x14ac:dyDescent="0.25"/>
    <row r="6519" s="22" customFormat="1" x14ac:dyDescent="0.25"/>
    <row r="6520" s="22" customFormat="1" x14ac:dyDescent="0.25"/>
    <row r="6521" s="22" customFormat="1" x14ac:dyDescent="0.25"/>
    <row r="6522" s="22" customFormat="1" x14ac:dyDescent="0.25"/>
    <row r="6523" s="22" customFormat="1" x14ac:dyDescent="0.25"/>
    <row r="6524" s="22" customFormat="1" x14ac:dyDescent="0.25"/>
    <row r="6525" s="22" customFormat="1" x14ac:dyDescent="0.25"/>
    <row r="6526" s="22" customFormat="1" x14ac:dyDescent="0.25"/>
    <row r="6527" s="22" customFormat="1" x14ac:dyDescent="0.25"/>
    <row r="6528" s="22" customFormat="1" x14ac:dyDescent="0.25"/>
    <row r="6529" s="22" customFormat="1" x14ac:dyDescent="0.25"/>
    <row r="6530" s="22" customFormat="1" x14ac:dyDescent="0.25"/>
    <row r="6531" s="22" customFormat="1" x14ac:dyDescent="0.25"/>
    <row r="6532" s="22" customFormat="1" x14ac:dyDescent="0.25"/>
    <row r="6533" s="22" customFormat="1" x14ac:dyDescent="0.25"/>
    <row r="6534" s="22" customFormat="1" x14ac:dyDescent="0.25"/>
    <row r="6535" s="22" customFormat="1" x14ac:dyDescent="0.25"/>
    <row r="6536" s="22" customFormat="1" x14ac:dyDescent="0.25"/>
    <row r="6537" s="22" customFormat="1" x14ac:dyDescent="0.25"/>
    <row r="6538" s="22" customFormat="1" x14ac:dyDescent="0.25"/>
    <row r="6539" s="22" customFormat="1" x14ac:dyDescent="0.25"/>
    <row r="6540" s="22" customFormat="1" x14ac:dyDescent="0.25"/>
    <row r="6541" s="22" customFormat="1" x14ac:dyDescent="0.25"/>
    <row r="6542" s="22" customFormat="1" x14ac:dyDescent="0.25"/>
    <row r="6543" s="22" customFormat="1" x14ac:dyDescent="0.25"/>
    <row r="6544" s="22" customFormat="1" x14ac:dyDescent="0.25"/>
    <row r="6545" s="22" customFormat="1" x14ac:dyDescent="0.25"/>
    <row r="6546" s="22" customFormat="1" x14ac:dyDescent="0.25"/>
    <row r="6547" s="22" customFormat="1" x14ac:dyDescent="0.25"/>
    <row r="6548" s="22" customFormat="1" x14ac:dyDescent="0.25"/>
    <row r="6549" s="22" customFormat="1" x14ac:dyDescent="0.25"/>
    <row r="6550" s="22" customFormat="1" x14ac:dyDescent="0.25"/>
    <row r="6551" s="22" customFormat="1" x14ac:dyDescent="0.25"/>
    <row r="6552" s="22" customFormat="1" x14ac:dyDescent="0.25"/>
    <row r="6553" s="22" customFormat="1" x14ac:dyDescent="0.25"/>
    <row r="6554" s="22" customFormat="1" x14ac:dyDescent="0.25"/>
    <row r="6555" s="22" customFormat="1" x14ac:dyDescent="0.25"/>
    <row r="6556" s="22" customFormat="1" x14ac:dyDescent="0.25"/>
    <row r="6557" s="22" customFormat="1" x14ac:dyDescent="0.25"/>
    <row r="6558" s="22" customFormat="1" x14ac:dyDescent="0.25"/>
    <row r="6559" s="22" customFormat="1" x14ac:dyDescent="0.25"/>
    <row r="6560" s="22" customFormat="1" x14ac:dyDescent="0.25"/>
    <row r="6561" s="22" customFormat="1" x14ac:dyDescent="0.25"/>
    <row r="6562" s="22" customFormat="1" x14ac:dyDescent="0.25"/>
    <row r="6563" s="22" customFormat="1" x14ac:dyDescent="0.25"/>
    <row r="6564" s="22" customFormat="1" x14ac:dyDescent="0.25"/>
    <row r="6565" s="22" customFormat="1" x14ac:dyDescent="0.25"/>
    <row r="6566" s="22" customFormat="1" x14ac:dyDescent="0.25"/>
    <row r="6567" s="22" customFormat="1" x14ac:dyDescent="0.25"/>
    <row r="6568" s="22" customFormat="1" x14ac:dyDescent="0.25"/>
    <row r="6569" s="22" customFormat="1" x14ac:dyDescent="0.25"/>
    <row r="6570" s="22" customFormat="1" x14ac:dyDescent="0.25"/>
    <row r="6571" s="22" customFormat="1" x14ac:dyDescent="0.25"/>
    <row r="6572" s="22" customFormat="1" x14ac:dyDescent="0.25"/>
    <row r="6573" s="22" customFormat="1" x14ac:dyDescent="0.25"/>
    <row r="6574" s="22" customFormat="1" x14ac:dyDescent="0.25"/>
    <row r="6575" s="22" customFormat="1" x14ac:dyDescent="0.25"/>
    <row r="6576" s="22" customFormat="1" x14ac:dyDescent="0.25"/>
    <row r="6577" s="22" customFormat="1" x14ac:dyDescent="0.25"/>
    <row r="6578" s="22" customFormat="1" x14ac:dyDescent="0.25"/>
    <row r="6579" s="22" customFormat="1" x14ac:dyDescent="0.25"/>
    <row r="6580" s="22" customFormat="1" x14ac:dyDescent="0.25"/>
    <row r="6581" s="22" customFormat="1" x14ac:dyDescent="0.25"/>
    <row r="6582" s="22" customFormat="1" x14ac:dyDescent="0.25"/>
    <row r="6583" s="22" customFormat="1" x14ac:dyDescent="0.25"/>
    <row r="6584" s="22" customFormat="1" x14ac:dyDescent="0.25"/>
    <row r="6585" s="22" customFormat="1" x14ac:dyDescent="0.25"/>
    <row r="6586" s="22" customFormat="1" x14ac:dyDescent="0.25"/>
    <row r="6587" s="22" customFormat="1" x14ac:dyDescent="0.25"/>
    <row r="6588" s="22" customFormat="1" x14ac:dyDescent="0.25"/>
    <row r="6589" s="22" customFormat="1" x14ac:dyDescent="0.25"/>
    <row r="6590" s="22" customFormat="1" x14ac:dyDescent="0.25"/>
    <row r="6591" s="22" customFormat="1" x14ac:dyDescent="0.25"/>
    <row r="6592" s="22" customFormat="1" x14ac:dyDescent="0.25"/>
    <row r="6593" s="22" customFormat="1" x14ac:dyDescent="0.25"/>
    <row r="6594" s="22" customFormat="1" x14ac:dyDescent="0.25"/>
    <row r="6595" s="22" customFormat="1" x14ac:dyDescent="0.25"/>
    <row r="6596" s="22" customFormat="1" x14ac:dyDescent="0.25"/>
    <row r="6597" s="22" customFormat="1" x14ac:dyDescent="0.25"/>
    <row r="6598" s="22" customFormat="1" x14ac:dyDescent="0.25"/>
    <row r="6599" s="22" customFormat="1" x14ac:dyDescent="0.25"/>
    <row r="6600" s="22" customFormat="1" x14ac:dyDescent="0.25"/>
    <row r="6601" s="22" customFormat="1" x14ac:dyDescent="0.25"/>
    <row r="6602" s="22" customFormat="1" x14ac:dyDescent="0.25"/>
    <row r="6603" s="22" customFormat="1" x14ac:dyDescent="0.25"/>
    <row r="6604" s="22" customFormat="1" x14ac:dyDescent="0.25"/>
    <row r="6605" s="22" customFormat="1" x14ac:dyDescent="0.25"/>
    <row r="6606" s="22" customFormat="1" x14ac:dyDescent="0.25"/>
    <row r="6607" s="22" customFormat="1" x14ac:dyDescent="0.25"/>
    <row r="6608" s="22" customFormat="1" x14ac:dyDescent="0.25"/>
    <row r="6609" s="22" customFormat="1" x14ac:dyDescent="0.25"/>
    <row r="6610" s="22" customFormat="1" x14ac:dyDescent="0.25"/>
    <row r="6611" s="22" customFormat="1" x14ac:dyDescent="0.25"/>
    <row r="6612" s="22" customFormat="1" x14ac:dyDescent="0.25"/>
    <row r="6613" s="22" customFormat="1" x14ac:dyDescent="0.25"/>
    <row r="6614" s="22" customFormat="1" x14ac:dyDescent="0.25"/>
    <row r="6615" s="22" customFormat="1" x14ac:dyDescent="0.25"/>
    <row r="6616" s="22" customFormat="1" x14ac:dyDescent="0.25"/>
    <row r="6617" s="22" customFormat="1" x14ac:dyDescent="0.25"/>
    <row r="6618" s="22" customFormat="1" x14ac:dyDescent="0.25"/>
    <row r="6619" s="22" customFormat="1" x14ac:dyDescent="0.25"/>
    <row r="6620" s="22" customFormat="1" x14ac:dyDescent="0.25"/>
    <row r="6621" s="22" customFormat="1" x14ac:dyDescent="0.25"/>
    <row r="6622" s="22" customFormat="1" x14ac:dyDescent="0.25"/>
    <row r="6623" s="22" customFormat="1" x14ac:dyDescent="0.25"/>
    <row r="6624" s="22" customFormat="1" x14ac:dyDescent="0.25"/>
    <row r="6625" s="22" customFormat="1" x14ac:dyDescent="0.25"/>
    <row r="6626" s="22" customFormat="1" x14ac:dyDescent="0.25"/>
    <row r="6627" s="22" customFormat="1" x14ac:dyDescent="0.25"/>
    <row r="6628" s="22" customFormat="1" x14ac:dyDescent="0.25"/>
    <row r="6629" s="22" customFormat="1" x14ac:dyDescent="0.25"/>
    <row r="6630" s="22" customFormat="1" x14ac:dyDescent="0.25"/>
    <row r="6631" s="22" customFormat="1" x14ac:dyDescent="0.25"/>
    <row r="6632" s="22" customFormat="1" x14ac:dyDescent="0.25"/>
    <row r="6633" s="22" customFormat="1" x14ac:dyDescent="0.25"/>
    <row r="6634" s="22" customFormat="1" x14ac:dyDescent="0.25"/>
    <row r="6635" s="22" customFormat="1" x14ac:dyDescent="0.25"/>
    <row r="6636" s="22" customFormat="1" x14ac:dyDescent="0.25"/>
    <row r="6637" s="22" customFormat="1" x14ac:dyDescent="0.25"/>
    <row r="6638" s="22" customFormat="1" x14ac:dyDescent="0.25"/>
    <row r="6639" s="22" customFormat="1" x14ac:dyDescent="0.25"/>
    <row r="6640" s="22" customFormat="1" x14ac:dyDescent="0.25"/>
    <row r="6641" s="22" customFormat="1" x14ac:dyDescent="0.25"/>
    <row r="6642" s="22" customFormat="1" x14ac:dyDescent="0.25"/>
    <row r="6643" s="22" customFormat="1" x14ac:dyDescent="0.25"/>
    <row r="6644" s="22" customFormat="1" x14ac:dyDescent="0.25"/>
    <row r="6645" s="22" customFormat="1" x14ac:dyDescent="0.25"/>
    <row r="6646" s="22" customFormat="1" x14ac:dyDescent="0.25"/>
    <row r="6647" s="22" customFormat="1" x14ac:dyDescent="0.25"/>
    <row r="6648" s="22" customFormat="1" x14ac:dyDescent="0.25"/>
    <row r="6649" s="22" customFormat="1" x14ac:dyDescent="0.25"/>
    <row r="6650" s="22" customFormat="1" x14ac:dyDescent="0.25"/>
    <row r="6651" s="22" customFormat="1" x14ac:dyDescent="0.25"/>
    <row r="6652" s="22" customFormat="1" x14ac:dyDescent="0.25"/>
    <row r="6653" s="22" customFormat="1" x14ac:dyDescent="0.25"/>
    <row r="6654" s="22" customFormat="1" x14ac:dyDescent="0.25"/>
    <row r="6655" s="22" customFormat="1" x14ac:dyDescent="0.25"/>
    <row r="6656" s="22" customFormat="1" x14ac:dyDescent="0.25"/>
    <row r="6657" s="22" customFormat="1" x14ac:dyDescent="0.25"/>
    <row r="6658" s="22" customFormat="1" x14ac:dyDescent="0.25"/>
    <row r="6659" s="22" customFormat="1" x14ac:dyDescent="0.25"/>
    <row r="6660" s="22" customFormat="1" x14ac:dyDescent="0.25"/>
    <row r="6661" s="22" customFormat="1" x14ac:dyDescent="0.25"/>
    <row r="6662" s="22" customFormat="1" x14ac:dyDescent="0.25"/>
    <row r="6663" s="22" customFormat="1" x14ac:dyDescent="0.25"/>
    <row r="6664" s="22" customFormat="1" x14ac:dyDescent="0.25"/>
    <row r="6665" s="22" customFormat="1" x14ac:dyDescent="0.25"/>
    <row r="6666" s="22" customFormat="1" x14ac:dyDescent="0.25"/>
    <row r="6667" s="22" customFormat="1" x14ac:dyDescent="0.25"/>
    <row r="6668" s="22" customFormat="1" x14ac:dyDescent="0.25"/>
    <row r="6669" s="22" customFormat="1" x14ac:dyDescent="0.25"/>
    <row r="6670" s="22" customFormat="1" x14ac:dyDescent="0.25"/>
    <row r="6671" s="22" customFormat="1" x14ac:dyDescent="0.25"/>
    <row r="6672" s="22" customFormat="1" x14ac:dyDescent="0.25"/>
    <row r="6673" s="22" customFormat="1" x14ac:dyDescent="0.25"/>
    <row r="6674" s="22" customFormat="1" x14ac:dyDescent="0.25"/>
    <row r="6675" s="22" customFormat="1" x14ac:dyDescent="0.25"/>
    <row r="6676" s="22" customFormat="1" x14ac:dyDescent="0.25"/>
    <row r="6677" s="22" customFormat="1" x14ac:dyDescent="0.25"/>
    <row r="6678" s="22" customFormat="1" x14ac:dyDescent="0.25"/>
    <row r="6679" s="22" customFormat="1" x14ac:dyDescent="0.25"/>
    <row r="6680" s="22" customFormat="1" x14ac:dyDescent="0.25"/>
    <row r="6681" s="22" customFormat="1" x14ac:dyDescent="0.25"/>
    <row r="6682" s="22" customFormat="1" x14ac:dyDescent="0.25"/>
    <row r="6683" s="22" customFormat="1" x14ac:dyDescent="0.25"/>
    <row r="6684" s="22" customFormat="1" x14ac:dyDescent="0.25"/>
    <row r="6685" s="22" customFormat="1" x14ac:dyDescent="0.25"/>
    <row r="6686" s="22" customFormat="1" x14ac:dyDescent="0.25"/>
    <row r="6687" s="22" customFormat="1" x14ac:dyDescent="0.25"/>
    <row r="6688" s="22" customFormat="1" x14ac:dyDescent="0.25"/>
    <row r="6689" s="22" customFormat="1" x14ac:dyDescent="0.25"/>
    <row r="6690" s="22" customFormat="1" x14ac:dyDescent="0.25"/>
    <row r="6691" s="22" customFormat="1" x14ac:dyDescent="0.25"/>
    <row r="6692" s="22" customFormat="1" x14ac:dyDescent="0.25"/>
    <row r="6693" s="22" customFormat="1" x14ac:dyDescent="0.25"/>
    <row r="6694" s="22" customFormat="1" x14ac:dyDescent="0.25"/>
    <row r="6695" s="22" customFormat="1" x14ac:dyDescent="0.25"/>
    <row r="6696" s="22" customFormat="1" x14ac:dyDescent="0.25"/>
    <row r="6697" s="22" customFormat="1" x14ac:dyDescent="0.25"/>
    <row r="6698" s="22" customFormat="1" x14ac:dyDescent="0.25"/>
    <row r="6699" s="22" customFormat="1" x14ac:dyDescent="0.25"/>
    <row r="6700" s="22" customFormat="1" x14ac:dyDescent="0.25"/>
    <row r="6701" s="22" customFormat="1" x14ac:dyDescent="0.25"/>
    <row r="6702" s="22" customFormat="1" x14ac:dyDescent="0.25"/>
    <row r="6703" s="22" customFormat="1" x14ac:dyDescent="0.25"/>
    <row r="6704" s="22" customFormat="1" x14ac:dyDescent="0.25"/>
    <row r="6705" s="22" customFormat="1" x14ac:dyDescent="0.25"/>
    <row r="6706" s="22" customFormat="1" x14ac:dyDescent="0.25"/>
    <row r="6707" s="22" customFormat="1" x14ac:dyDescent="0.25"/>
    <row r="6708" s="22" customFormat="1" x14ac:dyDescent="0.25"/>
    <row r="6709" s="22" customFormat="1" x14ac:dyDescent="0.25"/>
    <row r="6710" s="22" customFormat="1" x14ac:dyDescent="0.25"/>
    <row r="6711" s="22" customFormat="1" x14ac:dyDescent="0.25"/>
    <row r="6712" s="22" customFormat="1" x14ac:dyDescent="0.25"/>
    <row r="6713" s="22" customFormat="1" x14ac:dyDescent="0.25"/>
    <row r="6714" s="22" customFormat="1" x14ac:dyDescent="0.25"/>
    <row r="6715" s="19" customFormat="1" x14ac:dyDescent="0.25"/>
    <row r="6731" s="19" customFormat="1" x14ac:dyDescent="0.25"/>
    <row r="6744" s="19" customFormat="1" x14ac:dyDescent="0.25"/>
    <row r="6756" s="19" customFormat="1" x14ac:dyDescent="0.25"/>
    <row r="6769" s="19" customFormat="1" x14ac:dyDescent="0.25"/>
    <row r="6779" s="19" customFormat="1" x14ac:dyDescent="0.25"/>
    <row r="6781" s="19" customFormat="1" x14ac:dyDescent="0.25"/>
    <row r="6783" s="19" customFormat="1" x14ac:dyDescent="0.25"/>
    <row r="6785" s="19" customFormat="1" x14ac:dyDescent="0.25"/>
    <row r="6798" s="19" customFormat="1" x14ac:dyDescent="0.25"/>
    <row r="6811" s="19" customFormat="1" x14ac:dyDescent="0.25"/>
    <row r="6824" s="19" customFormat="1" x14ac:dyDescent="0.25"/>
    <row r="6837" s="19" customFormat="1" x14ac:dyDescent="0.25"/>
    <row r="6850" s="19" customFormat="1" x14ac:dyDescent="0.25"/>
    <row r="6863" s="19" customFormat="1" x14ac:dyDescent="0.25"/>
    <row r="6876" s="19" customFormat="1" x14ac:dyDescent="0.25"/>
    <row r="6889" s="19" customFormat="1" x14ac:dyDescent="0.25"/>
    <row r="6902" s="19" customFormat="1" x14ac:dyDescent="0.25"/>
    <row r="6915" s="19" customFormat="1" x14ac:dyDescent="0.25"/>
    <row r="6928" s="19" customFormat="1" x14ac:dyDescent="0.25"/>
    <row r="6941" s="19" customFormat="1" x14ac:dyDescent="0.25"/>
    <row r="6954" s="19" customFormat="1" x14ac:dyDescent="0.25"/>
    <row r="6967" s="19" customFormat="1" x14ac:dyDescent="0.25"/>
    <row r="6980" s="19" customFormat="1" x14ac:dyDescent="0.25"/>
    <row r="6993" s="19" customFormat="1" x14ac:dyDescent="0.25"/>
    <row r="7006" s="19" customFormat="1" x14ac:dyDescent="0.25"/>
    <row r="7019" s="19" customFormat="1" x14ac:dyDescent="0.25"/>
    <row r="7021" s="19" customFormat="1" x14ac:dyDescent="0.25"/>
    <row r="7034" s="19" customFormat="1" x14ac:dyDescent="0.25"/>
    <row r="7047" s="19" customFormat="1" x14ac:dyDescent="0.25"/>
    <row r="7060" s="19" customFormat="1" x14ac:dyDescent="0.25"/>
    <row r="7073" s="19" customFormat="1" x14ac:dyDescent="0.25"/>
    <row r="7086" s="19" customFormat="1" x14ac:dyDescent="0.25"/>
    <row r="7099" s="19" customFormat="1" x14ac:dyDescent="0.25"/>
    <row r="7112" s="19" customFormat="1" x14ac:dyDescent="0.25"/>
    <row r="7125" s="19" customFormat="1" x14ac:dyDescent="0.25"/>
    <row r="7138" s="19" customFormat="1" x14ac:dyDescent="0.25"/>
    <row r="7151" s="19" customFormat="1" x14ac:dyDescent="0.25"/>
    <row r="7164" s="19" customFormat="1" x14ac:dyDescent="0.25"/>
    <row r="7177" s="19" customFormat="1" x14ac:dyDescent="0.25"/>
    <row r="7190" s="19" customFormat="1" x14ac:dyDescent="0.25"/>
    <row r="7203" s="19" customFormat="1" x14ac:dyDescent="0.25"/>
    <row r="7216" s="19" customFormat="1" x14ac:dyDescent="0.25"/>
    <row r="7229" s="19" customFormat="1" x14ac:dyDescent="0.25"/>
    <row r="7242" s="19" customFormat="1" x14ac:dyDescent="0.25"/>
    <row r="7255" s="19" customFormat="1" x14ac:dyDescent="0.25"/>
    <row r="7268" s="19" customFormat="1" x14ac:dyDescent="0.25"/>
    <row r="7281" s="19" customFormat="1" x14ac:dyDescent="0.25"/>
    <row r="7294" s="19" customFormat="1" x14ac:dyDescent="0.25"/>
    <row r="7307" s="19" customFormat="1" x14ac:dyDescent="0.25"/>
    <row r="7320" s="19" customFormat="1" x14ac:dyDescent="0.25"/>
    <row r="7333" s="19" customFormat="1" x14ac:dyDescent="0.25"/>
    <row r="7346" s="19" customFormat="1" x14ac:dyDescent="0.25"/>
    <row r="7359" s="19" customFormat="1" x14ac:dyDescent="0.25"/>
    <row r="7372" s="19" customFormat="1" x14ac:dyDescent="0.25"/>
    <row r="7385" s="19" customFormat="1" x14ac:dyDescent="0.25"/>
    <row r="7398" s="19" customFormat="1" x14ac:dyDescent="0.25"/>
    <row r="7411" s="19" customFormat="1" x14ac:dyDescent="0.25"/>
    <row r="7424" s="19" customFormat="1" x14ac:dyDescent="0.25"/>
    <row r="7437" s="19" customFormat="1" x14ac:dyDescent="0.25"/>
    <row r="7450" s="19" customFormat="1" x14ac:dyDescent="0.25"/>
    <row r="7463" s="19" customFormat="1" x14ac:dyDescent="0.25"/>
    <row r="7476" s="19" customFormat="1" x14ac:dyDescent="0.25"/>
    <row r="7489" s="19" customFormat="1" x14ac:dyDescent="0.25"/>
    <row r="7502" s="19" customFormat="1" x14ac:dyDescent="0.25"/>
    <row r="7515" s="19" customFormat="1" x14ac:dyDescent="0.25"/>
    <row r="7528" s="19" customFormat="1" x14ac:dyDescent="0.25"/>
    <row r="7541" s="19" customFormat="1" x14ac:dyDescent="0.25"/>
    <row r="7554" s="19" customFormat="1" x14ac:dyDescent="0.25"/>
    <row r="7567" s="19" customFormat="1" x14ac:dyDescent="0.25"/>
    <row r="7580" s="19" customFormat="1" x14ac:dyDescent="0.25"/>
    <row r="7593" s="19" customFormat="1" x14ac:dyDescent="0.25"/>
    <row r="7606" s="19" customFormat="1" x14ac:dyDescent="0.25"/>
    <row r="7619" s="19" customFormat="1" x14ac:dyDescent="0.25"/>
    <row r="7632" s="19" customFormat="1" x14ac:dyDescent="0.25"/>
    <row r="7645" s="19" customFormat="1" x14ac:dyDescent="0.25"/>
    <row r="7658" s="19" customFormat="1" x14ac:dyDescent="0.25"/>
    <row r="7671" s="19" customFormat="1" x14ac:dyDescent="0.25"/>
    <row r="7684" s="19" customFormat="1" x14ac:dyDescent="0.25"/>
    <row r="7697" s="19" customFormat="1" x14ac:dyDescent="0.25"/>
    <row r="7710" s="19" customFormat="1" x14ac:dyDescent="0.25"/>
    <row r="7723" s="19" customFormat="1" x14ac:dyDescent="0.25"/>
    <row r="7736" s="19" customFormat="1" x14ac:dyDescent="0.25"/>
    <row r="7749" s="19" customFormat="1" x14ac:dyDescent="0.25"/>
    <row r="7762" s="19" customFormat="1" x14ac:dyDescent="0.25"/>
    <row r="7775" s="19" customFormat="1" x14ac:dyDescent="0.25"/>
    <row r="7788" s="19" customFormat="1" x14ac:dyDescent="0.25"/>
    <row r="7801" s="19" customFormat="1" x14ac:dyDescent="0.25"/>
    <row r="7814" s="19" customFormat="1" x14ac:dyDescent="0.25"/>
    <row r="7827" s="19" customFormat="1" x14ac:dyDescent="0.25"/>
    <row r="7840" s="19" customFormat="1" x14ac:dyDescent="0.25"/>
    <row r="8951" spans="1:7" x14ac:dyDescent="0.25">
      <c r="A8951"/>
      <c r="B8951"/>
      <c r="C8951"/>
      <c r="D8951"/>
      <c r="E8951"/>
      <c r="F8951"/>
      <c r="G8951"/>
    </row>
    <row r="8952" spans="1:7" x14ac:dyDescent="0.25">
      <c r="A8952"/>
      <c r="B8952"/>
      <c r="C8952"/>
      <c r="D8952"/>
      <c r="E8952"/>
      <c r="F8952"/>
      <c r="G8952"/>
    </row>
    <row r="8953" spans="1:7" x14ac:dyDescent="0.25">
      <c r="A8953"/>
      <c r="B8953"/>
      <c r="C8953"/>
      <c r="D8953"/>
      <c r="E8953"/>
      <c r="F8953"/>
      <c r="G8953"/>
    </row>
    <row r="8954" spans="1:7" x14ac:dyDescent="0.25">
      <c r="A8954"/>
      <c r="B8954"/>
      <c r="C8954"/>
      <c r="D8954"/>
      <c r="E8954"/>
      <c r="F8954"/>
      <c r="G8954"/>
    </row>
    <row r="8955" spans="1:7" x14ac:dyDescent="0.25">
      <c r="A8955"/>
      <c r="B8955"/>
      <c r="C8955"/>
      <c r="D8955"/>
      <c r="E8955"/>
      <c r="F8955"/>
      <c r="G8955"/>
    </row>
    <row r="8968" spans="1:7" x14ac:dyDescent="0.25">
      <c r="A8968"/>
      <c r="B8968"/>
      <c r="C8968"/>
      <c r="D8968"/>
      <c r="E8968"/>
      <c r="F8968"/>
      <c r="G8968"/>
    </row>
    <row r="8969" spans="1:7" x14ac:dyDescent="0.25">
      <c r="A8969"/>
      <c r="B8969"/>
      <c r="C8969"/>
      <c r="D8969"/>
      <c r="E8969"/>
      <c r="F8969"/>
      <c r="G8969"/>
    </row>
    <row r="8970" spans="1:7" x14ac:dyDescent="0.25">
      <c r="A8970"/>
      <c r="B8970"/>
      <c r="C8970"/>
      <c r="D8970"/>
      <c r="E8970"/>
      <c r="F8970"/>
      <c r="G8970"/>
    </row>
    <row r="8971" spans="1:7" x14ac:dyDescent="0.25">
      <c r="A8971"/>
      <c r="B8971"/>
      <c r="C8971"/>
      <c r="D8971"/>
      <c r="E8971"/>
      <c r="F8971"/>
      <c r="G8971"/>
    </row>
    <row r="8972" spans="1:7" x14ac:dyDescent="0.25">
      <c r="A8972"/>
      <c r="B8972"/>
      <c r="C8972"/>
      <c r="D8972"/>
      <c r="E8972"/>
      <c r="F8972"/>
      <c r="G8972"/>
    </row>
    <row r="8973" spans="1:7" x14ac:dyDescent="0.25">
      <c r="A8973"/>
      <c r="B8973"/>
      <c r="C8973"/>
      <c r="D8973"/>
      <c r="E8973"/>
      <c r="F8973"/>
      <c r="G8973"/>
    </row>
    <row r="8974" spans="1:7" x14ac:dyDescent="0.25">
      <c r="A8974"/>
      <c r="B8974"/>
      <c r="C8974"/>
      <c r="D8974"/>
      <c r="E8974"/>
      <c r="F8974"/>
      <c r="G8974"/>
    </row>
    <row r="8975" spans="1:7" x14ac:dyDescent="0.25">
      <c r="A8975"/>
      <c r="B8975"/>
      <c r="C8975"/>
      <c r="D8975"/>
      <c r="E8975"/>
      <c r="F8975"/>
      <c r="G8975"/>
    </row>
    <row r="8982" spans="1:11" x14ac:dyDescent="0.25">
      <c r="K8982"/>
    </row>
    <row r="8983" spans="1:11" x14ac:dyDescent="0.25">
      <c r="K8983"/>
    </row>
    <row r="8984" spans="1:11" x14ac:dyDescent="0.25">
      <c r="K8984"/>
    </row>
    <row r="8985" spans="1:11" x14ac:dyDescent="0.25">
      <c r="K8985"/>
    </row>
    <row r="8986" spans="1:11" x14ac:dyDescent="0.25">
      <c r="K8986"/>
    </row>
    <row r="8987" spans="1:11" x14ac:dyDescent="0.25">
      <c r="A8987"/>
      <c r="B8987"/>
      <c r="C8987"/>
      <c r="D8987"/>
      <c r="E8987"/>
      <c r="F8987"/>
      <c r="G8987"/>
      <c r="H8987"/>
      <c r="I8987"/>
      <c r="J8987"/>
      <c r="K8987"/>
    </row>
    <row r="8988" spans="1:11" x14ac:dyDescent="0.25">
      <c r="A8988"/>
      <c r="B8988"/>
      <c r="C8988"/>
      <c r="D8988"/>
      <c r="E8988"/>
      <c r="F8988"/>
      <c r="G8988"/>
      <c r="H8988"/>
      <c r="I8988"/>
      <c r="J8988"/>
      <c r="K8988"/>
    </row>
    <row r="8989" spans="1:11" x14ac:dyDescent="0.25">
      <c r="A8989"/>
      <c r="B8989"/>
      <c r="C8989"/>
      <c r="D8989"/>
      <c r="E8989"/>
      <c r="F8989"/>
      <c r="G8989"/>
      <c r="H8989"/>
      <c r="I8989"/>
      <c r="J8989"/>
      <c r="K8989"/>
    </row>
    <row r="8990" spans="1:11" x14ac:dyDescent="0.25">
      <c r="A8990"/>
      <c r="B8990"/>
      <c r="C8990"/>
      <c r="D8990"/>
      <c r="E8990"/>
      <c r="F8990"/>
      <c r="G8990"/>
      <c r="H8990"/>
      <c r="I8990"/>
      <c r="J8990"/>
      <c r="K8990"/>
    </row>
    <row r="8991" spans="1:11" x14ac:dyDescent="0.25">
      <c r="A8991"/>
      <c r="B8991"/>
      <c r="C8991"/>
      <c r="D8991"/>
      <c r="E8991"/>
      <c r="F8991"/>
      <c r="G8991"/>
      <c r="H8991"/>
      <c r="I8991"/>
      <c r="J8991"/>
      <c r="K8991"/>
    </row>
    <row r="8992" spans="1:11" x14ac:dyDescent="0.25">
      <c r="A8992"/>
      <c r="B8992"/>
      <c r="C8992"/>
      <c r="D8992"/>
      <c r="E8992"/>
      <c r="F8992"/>
      <c r="G8992"/>
      <c r="H8992"/>
      <c r="I8992"/>
      <c r="J8992"/>
      <c r="K8992"/>
    </row>
    <row r="8993" spans="1:10" x14ac:dyDescent="0.25">
      <c r="A8993"/>
      <c r="B8993"/>
      <c r="C8993"/>
      <c r="D8993"/>
      <c r="E8993"/>
      <c r="F8993"/>
      <c r="G8993"/>
      <c r="H8993"/>
      <c r="I8993"/>
      <c r="J8993"/>
    </row>
    <row r="8994" spans="1:10" x14ac:dyDescent="0.25">
      <c r="A8994"/>
      <c r="B8994"/>
      <c r="C8994"/>
      <c r="D8994"/>
      <c r="E8994"/>
      <c r="F8994"/>
      <c r="G8994"/>
    </row>
    <row r="8995" spans="1:10" x14ac:dyDescent="0.25">
      <c r="A8995"/>
      <c r="B8995"/>
      <c r="C8995"/>
      <c r="D8995"/>
      <c r="E8995"/>
      <c r="F8995"/>
      <c r="G8995"/>
    </row>
    <row r="8996" spans="1:10" x14ac:dyDescent="0.25">
      <c r="A8996"/>
      <c r="B8996"/>
      <c r="C8996"/>
      <c r="D8996"/>
      <c r="E8996"/>
      <c r="F8996"/>
      <c r="G8996"/>
    </row>
    <row r="8997" spans="1:10" x14ac:dyDescent="0.25">
      <c r="A8997"/>
      <c r="B8997"/>
      <c r="C8997"/>
      <c r="D8997"/>
    </row>
    <row r="8998" spans="1:10" x14ac:dyDescent="0.25">
      <c r="A8998"/>
      <c r="B8998"/>
      <c r="C8998"/>
      <c r="D8998"/>
    </row>
    <row r="8999" spans="1:10" x14ac:dyDescent="0.25">
      <c r="A8999"/>
      <c r="B8999"/>
      <c r="C8999"/>
      <c r="D8999"/>
    </row>
    <row r="9000" spans="1:10" x14ac:dyDescent="0.25">
      <c r="A9000"/>
      <c r="B9000"/>
      <c r="C9000"/>
      <c r="D9000"/>
    </row>
    <row r="9001" spans="1:10" x14ac:dyDescent="0.25">
      <c r="A9001"/>
      <c r="B9001"/>
      <c r="C9001"/>
      <c r="D9001"/>
    </row>
    <row r="9002" spans="1:10" x14ac:dyDescent="0.25">
      <c r="A9002"/>
      <c r="B9002"/>
      <c r="C9002"/>
      <c r="D9002"/>
    </row>
    <row r="9009" spans="1:11" x14ac:dyDescent="0.25">
      <c r="K9009"/>
    </row>
    <row r="9010" spans="1:11" x14ac:dyDescent="0.25">
      <c r="K9010"/>
    </row>
    <row r="9011" spans="1:11" x14ac:dyDescent="0.25">
      <c r="K9011"/>
    </row>
    <row r="9012" spans="1:11" x14ac:dyDescent="0.25">
      <c r="K9012"/>
    </row>
    <row r="9013" spans="1:11" x14ac:dyDescent="0.25">
      <c r="K9013"/>
    </row>
    <row r="9014" spans="1:11" x14ac:dyDescent="0.25">
      <c r="K9014"/>
    </row>
    <row r="9015" spans="1:11" x14ac:dyDescent="0.25">
      <c r="A9015"/>
      <c r="B9015"/>
      <c r="C9015"/>
      <c r="D9015"/>
      <c r="E9015"/>
      <c r="F9015"/>
      <c r="G9015"/>
      <c r="H9015"/>
      <c r="I9015"/>
      <c r="J9015"/>
      <c r="K9015"/>
    </row>
    <row r="9016" spans="1:11" x14ac:dyDescent="0.25">
      <c r="A9016"/>
      <c r="B9016"/>
      <c r="C9016"/>
      <c r="D9016"/>
      <c r="E9016"/>
      <c r="F9016"/>
      <c r="G9016"/>
    </row>
    <row r="9017" spans="1:11" x14ac:dyDescent="0.25">
      <c r="A9017"/>
      <c r="B9017"/>
      <c r="C9017"/>
      <c r="D9017"/>
      <c r="E9017"/>
      <c r="F9017"/>
      <c r="G9017"/>
    </row>
    <row r="9018" spans="1:11" x14ac:dyDescent="0.25">
      <c r="A9018"/>
      <c r="B9018"/>
      <c r="C9018"/>
      <c r="D9018"/>
      <c r="E9018"/>
      <c r="F9018"/>
      <c r="G9018"/>
    </row>
    <row r="9019" spans="1:11" x14ac:dyDescent="0.25">
      <c r="A9019"/>
      <c r="B9019"/>
      <c r="C9019"/>
      <c r="D9019"/>
      <c r="E9019"/>
      <c r="F9019"/>
      <c r="G9019"/>
    </row>
    <row r="9020" spans="1:11" x14ac:dyDescent="0.25">
      <c r="A9020"/>
      <c r="B9020"/>
      <c r="C9020"/>
      <c r="D9020"/>
      <c r="E9020"/>
      <c r="F9020"/>
      <c r="G9020"/>
    </row>
    <row r="9021" spans="1:11" x14ac:dyDescent="0.25">
      <c r="A9021"/>
      <c r="B9021"/>
      <c r="C9021"/>
      <c r="D9021"/>
      <c r="E9021"/>
      <c r="F9021"/>
      <c r="G9021"/>
    </row>
    <row r="9022" spans="1:11" x14ac:dyDescent="0.25">
      <c r="A9022"/>
      <c r="B9022"/>
      <c r="C9022"/>
      <c r="D9022"/>
      <c r="E9022"/>
      <c r="F9022"/>
      <c r="G9022"/>
    </row>
    <row r="9023" spans="1:11" x14ac:dyDescent="0.25">
      <c r="A9023"/>
      <c r="B9023"/>
      <c r="C9023"/>
      <c r="D9023"/>
      <c r="E9023"/>
      <c r="F9023"/>
      <c r="G9023"/>
    </row>
    <row r="9030" spans="1:11" x14ac:dyDescent="0.25">
      <c r="K9030"/>
    </row>
    <row r="9031" spans="1:11" x14ac:dyDescent="0.25">
      <c r="K9031"/>
    </row>
    <row r="9032" spans="1:11" x14ac:dyDescent="0.25">
      <c r="K9032"/>
    </row>
    <row r="9033" spans="1:11" x14ac:dyDescent="0.25">
      <c r="K9033"/>
    </row>
    <row r="9034" spans="1:11" x14ac:dyDescent="0.25">
      <c r="K9034"/>
    </row>
    <row r="9035" spans="1:11" x14ac:dyDescent="0.25">
      <c r="K9035"/>
    </row>
    <row r="9036" spans="1:11" x14ac:dyDescent="0.25">
      <c r="A9036"/>
      <c r="B9036"/>
      <c r="C9036"/>
      <c r="D9036"/>
      <c r="E9036"/>
      <c r="F9036"/>
      <c r="G9036"/>
      <c r="H9036"/>
      <c r="I9036"/>
      <c r="J9036"/>
      <c r="K9036"/>
    </row>
    <row r="9037" spans="1:11" x14ac:dyDescent="0.25">
      <c r="A9037"/>
      <c r="B9037"/>
      <c r="C9037"/>
      <c r="D9037"/>
      <c r="E9037"/>
      <c r="F9037"/>
      <c r="G9037"/>
    </row>
    <row r="9038" spans="1:11" x14ac:dyDescent="0.25">
      <c r="A9038"/>
      <c r="B9038"/>
      <c r="C9038"/>
      <c r="D9038"/>
      <c r="E9038"/>
      <c r="F9038"/>
      <c r="G9038"/>
    </row>
    <row r="9039" spans="1:11" x14ac:dyDescent="0.25">
      <c r="A9039"/>
      <c r="B9039"/>
      <c r="C9039"/>
      <c r="D9039"/>
      <c r="E9039"/>
      <c r="F9039"/>
      <c r="G9039"/>
    </row>
    <row r="9040" spans="1:11" x14ac:dyDescent="0.25">
      <c r="A9040"/>
      <c r="B9040"/>
      <c r="C9040"/>
      <c r="D9040"/>
      <c r="E9040"/>
      <c r="F9040"/>
      <c r="G9040"/>
    </row>
    <row r="9041" spans="1:11" x14ac:dyDescent="0.25">
      <c r="A9041"/>
      <c r="B9041"/>
      <c r="C9041"/>
      <c r="D9041"/>
      <c r="E9041"/>
      <c r="F9041"/>
      <c r="G9041"/>
    </row>
    <row r="9042" spans="1:11" x14ac:dyDescent="0.25">
      <c r="A9042"/>
      <c r="B9042"/>
      <c r="C9042"/>
      <c r="D9042"/>
      <c r="E9042"/>
      <c r="F9042"/>
      <c r="G9042"/>
    </row>
    <row r="9043" spans="1:11" x14ac:dyDescent="0.25">
      <c r="A9043"/>
      <c r="B9043"/>
      <c r="C9043"/>
      <c r="D9043"/>
      <c r="E9043"/>
      <c r="F9043"/>
      <c r="G9043"/>
    </row>
    <row r="9044" spans="1:11" x14ac:dyDescent="0.25">
      <c r="A9044"/>
      <c r="B9044"/>
      <c r="C9044"/>
      <c r="D9044"/>
      <c r="E9044"/>
      <c r="F9044"/>
      <c r="G9044"/>
    </row>
    <row r="9051" spans="1:11" x14ac:dyDescent="0.25">
      <c r="K9051"/>
    </row>
    <row r="9052" spans="1:11" x14ac:dyDescent="0.25">
      <c r="K9052"/>
    </row>
    <row r="9053" spans="1:11" x14ac:dyDescent="0.25">
      <c r="K9053"/>
    </row>
    <row r="9054" spans="1:11" x14ac:dyDescent="0.25">
      <c r="K9054"/>
    </row>
    <row r="9055" spans="1:11" x14ac:dyDescent="0.25">
      <c r="K9055"/>
    </row>
    <row r="9056" spans="1:11" x14ac:dyDescent="0.25">
      <c r="K9056"/>
    </row>
    <row r="9057" spans="1:11" x14ac:dyDescent="0.25">
      <c r="A9057"/>
      <c r="B9057"/>
      <c r="C9057"/>
      <c r="D9057"/>
      <c r="E9057"/>
      <c r="F9057"/>
      <c r="G9057"/>
      <c r="H9057"/>
      <c r="I9057"/>
      <c r="J9057"/>
      <c r="K9057"/>
    </row>
    <row r="9058" spans="1:11" x14ac:dyDescent="0.25">
      <c r="A9058"/>
      <c r="B9058"/>
      <c r="C9058"/>
      <c r="D9058"/>
      <c r="E9058"/>
      <c r="F9058"/>
      <c r="G9058"/>
    </row>
    <row r="9059" spans="1:11" x14ac:dyDescent="0.25">
      <c r="A9059"/>
      <c r="B9059"/>
      <c r="C9059"/>
      <c r="D9059"/>
      <c r="E9059"/>
      <c r="F9059"/>
      <c r="G9059"/>
    </row>
    <row r="9060" spans="1:11" x14ac:dyDescent="0.25">
      <c r="A9060"/>
      <c r="B9060"/>
      <c r="C9060"/>
      <c r="D9060"/>
      <c r="E9060"/>
      <c r="F9060"/>
      <c r="G9060"/>
    </row>
    <row r="9061" spans="1:11" x14ac:dyDescent="0.25">
      <c r="A9061"/>
      <c r="B9061"/>
      <c r="C9061"/>
      <c r="D9061"/>
      <c r="E9061"/>
      <c r="F9061"/>
      <c r="G9061"/>
    </row>
    <row r="9062" spans="1:11" x14ac:dyDescent="0.25">
      <c r="A9062"/>
      <c r="B9062"/>
      <c r="C9062"/>
      <c r="D9062"/>
      <c r="E9062"/>
      <c r="F9062"/>
      <c r="G9062"/>
    </row>
    <row r="9063" spans="1:11" x14ac:dyDescent="0.25">
      <c r="A9063"/>
      <c r="B9063"/>
      <c r="C9063"/>
      <c r="D9063"/>
      <c r="E9063"/>
      <c r="F9063"/>
      <c r="G9063"/>
    </row>
    <row r="9064" spans="1:11" x14ac:dyDescent="0.25">
      <c r="A9064"/>
      <c r="B9064"/>
      <c r="C9064"/>
      <c r="D9064"/>
      <c r="E9064"/>
      <c r="F9064"/>
      <c r="G9064"/>
    </row>
    <row r="9065" spans="1:11" x14ac:dyDescent="0.25">
      <c r="A9065"/>
      <c r="B9065"/>
      <c r="C9065"/>
      <c r="D9065"/>
      <c r="E9065"/>
      <c r="F9065"/>
      <c r="G9065"/>
    </row>
    <row r="9072" spans="1:11" x14ac:dyDescent="0.25">
      <c r="K9072"/>
    </row>
    <row r="9073" spans="1:11" x14ac:dyDescent="0.25">
      <c r="K9073"/>
    </row>
    <row r="9074" spans="1:11" x14ac:dyDescent="0.25">
      <c r="K9074"/>
    </row>
    <row r="9075" spans="1:11" x14ac:dyDescent="0.25">
      <c r="K9075"/>
    </row>
    <row r="9076" spans="1:11" x14ac:dyDescent="0.25">
      <c r="K9076"/>
    </row>
    <row r="9077" spans="1:11" x14ac:dyDescent="0.25">
      <c r="K9077"/>
    </row>
    <row r="9078" spans="1:11" x14ac:dyDescent="0.25">
      <c r="A9078"/>
      <c r="B9078"/>
      <c r="C9078"/>
      <c r="D9078"/>
      <c r="E9078"/>
      <c r="F9078"/>
      <c r="G9078"/>
      <c r="H9078"/>
      <c r="I9078"/>
      <c r="J9078"/>
      <c r="K9078"/>
    </row>
    <row r="9079" spans="1:11" x14ac:dyDescent="0.25">
      <c r="A9079"/>
      <c r="B9079"/>
      <c r="C9079"/>
      <c r="D9079"/>
      <c r="E9079"/>
      <c r="F9079"/>
      <c r="G9079"/>
    </row>
    <row r="9080" spans="1:11" x14ac:dyDescent="0.25">
      <c r="A9080"/>
      <c r="B9080"/>
      <c r="C9080"/>
      <c r="D9080"/>
      <c r="E9080"/>
      <c r="F9080"/>
      <c r="G9080"/>
    </row>
    <row r="9081" spans="1:11" x14ac:dyDescent="0.25">
      <c r="A9081"/>
      <c r="B9081"/>
      <c r="C9081"/>
      <c r="D9081"/>
      <c r="E9081"/>
      <c r="F9081"/>
      <c r="G9081"/>
    </row>
    <row r="9082" spans="1:11" x14ac:dyDescent="0.25">
      <c r="A9082"/>
      <c r="B9082"/>
      <c r="C9082"/>
      <c r="D9082"/>
      <c r="E9082"/>
      <c r="F9082"/>
      <c r="G9082"/>
    </row>
    <row r="9083" spans="1:11" x14ac:dyDescent="0.25">
      <c r="A9083"/>
      <c r="B9083"/>
      <c r="C9083"/>
      <c r="D9083"/>
      <c r="E9083"/>
      <c r="F9083"/>
      <c r="G9083"/>
    </row>
    <row r="9084" spans="1:11" x14ac:dyDescent="0.25">
      <c r="A9084"/>
      <c r="B9084"/>
      <c r="C9084"/>
      <c r="D9084"/>
      <c r="E9084"/>
      <c r="F9084"/>
      <c r="G9084"/>
    </row>
    <row r="9085" spans="1:11" x14ac:dyDescent="0.25">
      <c r="A9085"/>
      <c r="B9085"/>
      <c r="C9085"/>
      <c r="D9085"/>
      <c r="E9085"/>
      <c r="F9085"/>
      <c r="G9085"/>
    </row>
    <row r="9086" spans="1:11" x14ac:dyDescent="0.25">
      <c r="A9086"/>
      <c r="B9086"/>
      <c r="C9086"/>
      <c r="D9086"/>
      <c r="E9086"/>
      <c r="F9086"/>
      <c r="G9086"/>
    </row>
    <row r="9093" spans="1:11" x14ac:dyDescent="0.25">
      <c r="K9093"/>
    </row>
    <row r="9094" spans="1:11" x14ac:dyDescent="0.25">
      <c r="K9094"/>
    </row>
    <row r="9095" spans="1:11" x14ac:dyDescent="0.25">
      <c r="K9095"/>
    </row>
    <row r="9096" spans="1:11" x14ac:dyDescent="0.25">
      <c r="K9096"/>
    </row>
    <row r="9097" spans="1:11" x14ac:dyDescent="0.25">
      <c r="K9097"/>
    </row>
    <row r="9098" spans="1:11" x14ac:dyDescent="0.25">
      <c r="K9098"/>
    </row>
    <row r="9099" spans="1:11" x14ac:dyDescent="0.25">
      <c r="A9099"/>
      <c r="B9099"/>
      <c r="C9099"/>
      <c r="D9099"/>
      <c r="E9099"/>
      <c r="F9099"/>
      <c r="G9099"/>
      <c r="H9099"/>
      <c r="I9099"/>
      <c r="J9099"/>
      <c r="K9099"/>
    </row>
    <row r="9100" spans="1:11" x14ac:dyDescent="0.25">
      <c r="A9100"/>
      <c r="B9100"/>
      <c r="C9100"/>
      <c r="D9100"/>
      <c r="E9100"/>
      <c r="F9100"/>
      <c r="G9100"/>
    </row>
    <row r="9101" spans="1:11" x14ac:dyDescent="0.25">
      <c r="A9101"/>
      <c r="B9101"/>
      <c r="C9101"/>
      <c r="D9101"/>
      <c r="E9101"/>
      <c r="F9101"/>
      <c r="G9101"/>
    </row>
    <row r="9102" spans="1:11" x14ac:dyDescent="0.25">
      <c r="A9102"/>
      <c r="B9102"/>
      <c r="C9102"/>
      <c r="D9102"/>
      <c r="E9102"/>
      <c r="F9102"/>
      <c r="G9102"/>
    </row>
    <row r="9103" spans="1:11" x14ac:dyDescent="0.25">
      <c r="A9103"/>
      <c r="B9103"/>
      <c r="C9103"/>
      <c r="D9103"/>
      <c r="E9103"/>
      <c r="F9103"/>
      <c r="G9103"/>
    </row>
    <row r="9104" spans="1:11" x14ac:dyDescent="0.25">
      <c r="A9104"/>
      <c r="B9104"/>
      <c r="C9104"/>
      <c r="D9104"/>
      <c r="E9104"/>
      <c r="F9104"/>
      <c r="G9104"/>
    </row>
    <row r="9105" spans="1:11" x14ac:dyDescent="0.25">
      <c r="A9105"/>
      <c r="B9105"/>
      <c r="C9105"/>
      <c r="D9105"/>
      <c r="E9105"/>
      <c r="F9105"/>
      <c r="G9105"/>
    </row>
    <row r="9106" spans="1:11" x14ac:dyDescent="0.25">
      <c r="A9106"/>
      <c r="B9106"/>
      <c r="C9106"/>
      <c r="D9106"/>
      <c r="E9106"/>
      <c r="F9106"/>
      <c r="G9106"/>
    </row>
    <row r="9107" spans="1:11" x14ac:dyDescent="0.25">
      <c r="A9107"/>
      <c r="B9107"/>
      <c r="C9107"/>
      <c r="D9107"/>
      <c r="E9107"/>
      <c r="F9107"/>
      <c r="G9107"/>
    </row>
    <row r="9114" spans="1:11" x14ac:dyDescent="0.25">
      <c r="K9114"/>
    </row>
    <row r="9115" spans="1:11" x14ac:dyDescent="0.25">
      <c r="K9115"/>
    </row>
    <row r="9116" spans="1:11" x14ac:dyDescent="0.25">
      <c r="K9116"/>
    </row>
    <row r="9117" spans="1:11" x14ac:dyDescent="0.25">
      <c r="K9117"/>
    </row>
    <row r="9118" spans="1:11" x14ac:dyDescent="0.25">
      <c r="K9118"/>
    </row>
    <row r="9119" spans="1:11" x14ac:dyDescent="0.25">
      <c r="K9119"/>
    </row>
    <row r="9120" spans="1:11" x14ac:dyDescent="0.25">
      <c r="A9120"/>
      <c r="B9120"/>
      <c r="C9120"/>
      <c r="D9120"/>
      <c r="E9120"/>
      <c r="F9120"/>
      <c r="G9120"/>
      <c r="H9120"/>
      <c r="I9120"/>
      <c r="J9120"/>
      <c r="K9120"/>
    </row>
    <row r="9121" spans="1:11" x14ac:dyDescent="0.25">
      <c r="A9121"/>
      <c r="B9121"/>
      <c r="C9121"/>
      <c r="D9121"/>
      <c r="E9121"/>
      <c r="F9121"/>
      <c r="G9121"/>
    </row>
    <row r="9122" spans="1:11" x14ac:dyDescent="0.25">
      <c r="A9122"/>
      <c r="B9122"/>
      <c r="C9122"/>
      <c r="D9122"/>
      <c r="E9122"/>
      <c r="F9122"/>
      <c r="G9122"/>
    </row>
    <row r="9123" spans="1:11" x14ac:dyDescent="0.25">
      <c r="A9123"/>
      <c r="B9123"/>
      <c r="C9123"/>
      <c r="D9123"/>
      <c r="E9123"/>
      <c r="F9123"/>
      <c r="G9123"/>
    </row>
    <row r="9124" spans="1:11" x14ac:dyDescent="0.25">
      <c r="A9124"/>
      <c r="B9124"/>
      <c r="C9124"/>
      <c r="D9124"/>
      <c r="E9124"/>
      <c r="F9124"/>
      <c r="G9124"/>
    </row>
    <row r="9125" spans="1:11" x14ac:dyDescent="0.25">
      <c r="A9125"/>
      <c r="B9125"/>
      <c r="C9125"/>
      <c r="D9125"/>
      <c r="E9125"/>
      <c r="F9125"/>
      <c r="G9125"/>
    </row>
    <row r="9126" spans="1:11" x14ac:dyDescent="0.25">
      <c r="A9126"/>
      <c r="B9126"/>
      <c r="C9126"/>
      <c r="D9126"/>
      <c r="E9126"/>
      <c r="F9126"/>
      <c r="G9126"/>
    </row>
    <row r="9127" spans="1:11" x14ac:dyDescent="0.25">
      <c r="A9127"/>
      <c r="B9127"/>
      <c r="C9127"/>
      <c r="D9127"/>
      <c r="E9127"/>
      <c r="F9127"/>
      <c r="G9127"/>
    </row>
    <row r="9128" spans="1:11" x14ac:dyDescent="0.25">
      <c r="A9128"/>
      <c r="B9128"/>
      <c r="C9128"/>
      <c r="D9128"/>
      <c r="E9128"/>
      <c r="F9128"/>
      <c r="G9128"/>
    </row>
    <row r="9135" spans="1:11" x14ac:dyDescent="0.25">
      <c r="K9135"/>
    </row>
    <row r="9136" spans="1:11" x14ac:dyDescent="0.25">
      <c r="K9136"/>
    </row>
    <row r="9137" spans="1:11" x14ac:dyDescent="0.25">
      <c r="K9137"/>
    </row>
    <row r="9138" spans="1:11" x14ac:dyDescent="0.25">
      <c r="K9138"/>
    </row>
    <row r="9139" spans="1:11" x14ac:dyDescent="0.25">
      <c r="K9139"/>
    </row>
    <row r="9140" spans="1:11" x14ac:dyDescent="0.25">
      <c r="K9140"/>
    </row>
    <row r="9141" spans="1:11" x14ac:dyDescent="0.25">
      <c r="A9141"/>
      <c r="B9141"/>
      <c r="C9141"/>
      <c r="D9141"/>
      <c r="E9141"/>
      <c r="F9141"/>
      <c r="G9141"/>
      <c r="H9141"/>
      <c r="I9141"/>
      <c r="J9141"/>
      <c r="K9141"/>
    </row>
    <row r="9142" spans="1:11" x14ac:dyDescent="0.25">
      <c r="A9142"/>
      <c r="B9142"/>
      <c r="C9142"/>
      <c r="D9142"/>
      <c r="E9142"/>
      <c r="F9142"/>
      <c r="G9142"/>
    </row>
    <row r="9143" spans="1:11" x14ac:dyDescent="0.25">
      <c r="A9143"/>
      <c r="B9143"/>
      <c r="C9143"/>
      <c r="D9143"/>
      <c r="E9143"/>
      <c r="F9143"/>
      <c r="G9143"/>
    </row>
    <row r="9144" spans="1:11" x14ac:dyDescent="0.25">
      <c r="A9144"/>
      <c r="B9144"/>
      <c r="C9144"/>
      <c r="D9144"/>
      <c r="E9144"/>
      <c r="F9144"/>
      <c r="G9144"/>
    </row>
    <row r="9145" spans="1:11" x14ac:dyDescent="0.25">
      <c r="A9145"/>
      <c r="B9145"/>
      <c r="C9145"/>
      <c r="D9145"/>
      <c r="E9145"/>
      <c r="F9145"/>
      <c r="G9145"/>
    </row>
    <row r="9146" spans="1:11" x14ac:dyDescent="0.25">
      <c r="A9146"/>
      <c r="B9146"/>
      <c r="C9146"/>
      <c r="D9146"/>
      <c r="E9146"/>
      <c r="F9146"/>
      <c r="G9146"/>
    </row>
    <row r="9147" spans="1:11" x14ac:dyDescent="0.25">
      <c r="A9147"/>
      <c r="B9147"/>
      <c r="C9147"/>
      <c r="D9147"/>
      <c r="E9147"/>
      <c r="F9147"/>
      <c r="G9147"/>
    </row>
    <row r="9148" spans="1:11" x14ac:dyDescent="0.25">
      <c r="A9148"/>
      <c r="B9148"/>
      <c r="C9148"/>
      <c r="D9148"/>
      <c r="E9148"/>
      <c r="F9148"/>
      <c r="G9148"/>
    </row>
    <row r="9149" spans="1:11" x14ac:dyDescent="0.25">
      <c r="A9149"/>
      <c r="B9149"/>
      <c r="C9149"/>
      <c r="D9149"/>
      <c r="E9149"/>
      <c r="F9149"/>
      <c r="G9149"/>
    </row>
    <row r="9156" spans="1:11" x14ac:dyDescent="0.25">
      <c r="K9156"/>
    </row>
    <row r="9157" spans="1:11" x14ac:dyDescent="0.25">
      <c r="K9157"/>
    </row>
    <row r="9158" spans="1:11" x14ac:dyDescent="0.25">
      <c r="K9158"/>
    </row>
    <row r="9159" spans="1:11" x14ac:dyDescent="0.25">
      <c r="K9159"/>
    </row>
    <row r="9160" spans="1:11" x14ac:dyDescent="0.25">
      <c r="K9160"/>
    </row>
    <row r="9161" spans="1:11" x14ac:dyDescent="0.25">
      <c r="K9161"/>
    </row>
    <row r="9162" spans="1:11" x14ac:dyDescent="0.25">
      <c r="A9162"/>
      <c r="B9162"/>
      <c r="C9162"/>
      <c r="D9162"/>
      <c r="E9162"/>
      <c r="F9162"/>
      <c r="G9162"/>
      <c r="H9162"/>
      <c r="I9162"/>
      <c r="J9162"/>
      <c r="K9162"/>
    </row>
    <row r="9163" spans="1:11" x14ac:dyDescent="0.25">
      <c r="A9163"/>
      <c r="B9163"/>
      <c r="C9163"/>
      <c r="D9163"/>
      <c r="E9163"/>
      <c r="F9163"/>
      <c r="G9163"/>
    </row>
    <row r="9164" spans="1:11" x14ac:dyDescent="0.25">
      <c r="A9164"/>
      <c r="B9164"/>
      <c r="C9164"/>
      <c r="D9164"/>
      <c r="E9164"/>
      <c r="F9164"/>
      <c r="G9164"/>
    </row>
    <row r="9165" spans="1:11" x14ac:dyDescent="0.25">
      <c r="A9165"/>
      <c r="B9165"/>
      <c r="C9165"/>
      <c r="D9165"/>
      <c r="E9165"/>
      <c r="F9165"/>
      <c r="G9165"/>
    </row>
    <row r="9166" spans="1:11" x14ac:dyDescent="0.25">
      <c r="A9166"/>
      <c r="B9166"/>
      <c r="C9166"/>
      <c r="D9166"/>
      <c r="E9166"/>
      <c r="F9166"/>
      <c r="G9166"/>
    </row>
    <row r="9167" spans="1:11" x14ac:dyDescent="0.25">
      <c r="A9167"/>
      <c r="B9167"/>
      <c r="C9167"/>
      <c r="D9167"/>
      <c r="E9167"/>
      <c r="F9167"/>
      <c r="G9167"/>
    </row>
    <row r="9168" spans="1:11" x14ac:dyDescent="0.25">
      <c r="A9168"/>
      <c r="B9168"/>
      <c r="C9168"/>
      <c r="D9168"/>
      <c r="E9168"/>
      <c r="F9168"/>
      <c r="G9168"/>
    </row>
    <row r="9169" spans="1:11" x14ac:dyDescent="0.25">
      <c r="A9169"/>
      <c r="B9169"/>
      <c r="C9169"/>
      <c r="D9169"/>
      <c r="E9169"/>
      <c r="F9169"/>
      <c r="G9169"/>
    </row>
    <row r="9170" spans="1:11" x14ac:dyDescent="0.25">
      <c r="A9170"/>
      <c r="B9170"/>
      <c r="C9170"/>
      <c r="D9170"/>
      <c r="E9170"/>
      <c r="F9170"/>
      <c r="G9170"/>
    </row>
    <row r="9177" spans="1:11" x14ac:dyDescent="0.25">
      <c r="K9177"/>
    </row>
    <row r="9178" spans="1:11" x14ac:dyDescent="0.25">
      <c r="K9178"/>
    </row>
    <row r="9179" spans="1:11" x14ac:dyDescent="0.25">
      <c r="K9179"/>
    </row>
    <row r="9180" spans="1:11" x14ac:dyDescent="0.25">
      <c r="K9180"/>
    </row>
    <row r="9181" spans="1:11" x14ac:dyDescent="0.25">
      <c r="K9181"/>
    </row>
    <row r="9182" spans="1:11" x14ac:dyDescent="0.25">
      <c r="K9182"/>
    </row>
    <row r="9183" spans="1:11" x14ac:dyDescent="0.25">
      <c r="A9183"/>
      <c r="B9183"/>
      <c r="C9183"/>
      <c r="D9183"/>
      <c r="E9183"/>
      <c r="F9183"/>
      <c r="G9183"/>
      <c r="H9183"/>
      <c r="I9183"/>
      <c r="J9183"/>
      <c r="K9183"/>
    </row>
    <row r="9184" spans="1:11" x14ac:dyDescent="0.25">
      <c r="A9184"/>
      <c r="B9184"/>
      <c r="C9184"/>
      <c r="D9184"/>
      <c r="E9184"/>
      <c r="F9184"/>
      <c r="G9184"/>
    </row>
    <row r="9185" spans="1:11" x14ac:dyDescent="0.25">
      <c r="A9185"/>
      <c r="B9185"/>
      <c r="C9185"/>
      <c r="D9185"/>
      <c r="E9185"/>
      <c r="F9185"/>
      <c r="G9185"/>
    </row>
    <row r="9186" spans="1:11" x14ac:dyDescent="0.25">
      <c r="A9186"/>
      <c r="B9186"/>
      <c r="C9186"/>
      <c r="D9186"/>
      <c r="E9186"/>
      <c r="F9186"/>
      <c r="G9186"/>
    </row>
    <row r="9187" spans="1:11" x14ac:dyDescent="0.25">
      <c r="A9187"/>
      <c r="B9187"/>
      <c r="C9187"/>
      <c r="D9187"/>
      <c r="E9187"/>
      <c r="F9187"/>
      <c r="G9187"/>
    </row>
    <row r="9188" spans="1:11" x14ac:dyDescent="0.25">
      <c r="A9188"/>
      <c r="B9188"/>
      <c r="C9188"/>
      <c r="D9188"/>
      <c r="E9188"/>
      <c r="F9188"/>
      <c r="G9188"/>
    </row>
    <row r="9189" spans="1:11" x14ac:dyDescent="0.25">
      <c r="A9189"/>
      <c r="B9189"/>
      <c r="C9189"/>
      <c r="D9189"/>
      <c r="E9189"/>
      <c r="F9189"/>
      <c r="G9189"/>
    </row>
    <row r="9190" spans="1:11" x14ac:dyDescent="0.25">
      <c r="A9190"/>
      <c r="B9190"/>
      <c r="C9190"/>
      <c r="D9190"/>
      <c r="E9190"/>
      <c r="F9190"/>
      <c r="G9190"/>
    </row>
    <row r="9191" spans="1:11" x14ac:dyDescent="0.25">
      <c r="A9191"/>
      <c r="B9191"/>
      <c r="C9191"/>
      <c r="D9191"/>
      <c r="E9191"/>
      <c r="F9191"/>
      <c r="G9191"/>
    </row>
    <row r="9198" spans="1:11" x14ac:dyDescent="0.25">
      <c r="K9198"/>
    </row>
    <row r="9199" spans="1:11" x14ac:dyDescent="0.25">
      <c r="K9199"/>
    </row>
    <row r="9200" spans="1:11" x14ac:dyDescent="0.25">
      <c r="K9200"/>
    </row>
    <row r="9201" spans="1:11" x14ac:dyDescent="0.25">
      <c r="K9201"/>
    </row>
    <row r="9202" spans="1:11" x14ac:dyDescent="0.25">
      <c r="K9202"/>
    </row>
    <row r="9203" spans="1:11" x14ac:dyDescent="0.25">
      <c r="K9203"/>
    </row>
    <row r="9204" spans="1:11" x14ac:dyDescent="0.25">
      <c r="A9204"/>
      <c r="B9204"/>
      <c r="C9204"/>
      <c r="D9204"/>
      <c r="E9204"/>
      <c r="F9204"/>
      <c r="G9204"/>
      <c r="H9204"/>
      <c r="I9204"/>
      <c r="J9204"/>
      <c r="K9204"/>
    </row>
    <row r="9205" spans="1:11" x14ac:dyDescent="0.25">
      <c r="A9205"/>
      <c r="B9205"/>
      <c r="C9205"/>
      <c r="D9205"/>
      <c r="E9205"/>
      <c r="F9205"/>
      <c r="G9205"/>
    </row>
    <row r="9206" spans="1:11" x14ac:dyDescent="0.25">
      <c r="A9206"/>
      <c r="B9206"/>
      <c r="C9206"/>
      <c r="D9206"/>
      <c r="E9206"/>
      <c r="F9206"/>
      <c r="G9206"/>
    </row>
    <row r="9207" spans="1:11" x14ac:dyDescent="0.25">
      <c r="A9207"/>
      <c r="B9207"/>
      <c r="C9207"/>
      <c r="D9207"/>
      <c r="E9207"/>
      <c r="F9207"/>
      <c r="G9207"/>
    </row>
    <row r="9208" spans="1:11" x14ac:dyDescent="0.25">
      <c r="A9208"/>
      <c r="B9208"/>
      <c r="C9208"/>
      <c r="D9208"/>
      <c r="E9208"/>
      <c r="F9208"/>
      <c r="G9208"/>
    </row>
    <row r="9209" spans="1:11" x14ac:dyDescent="0.25">
      <c r="A9209"/>
      <c r="B9209"/>
      <c r="C9209"/>
      <c r="D9209"/>
      <c r="E9209"/>
      <c r="F9209"/>
      <c r="G9209"/>
    </row>
    <row r="9210" spans="1:11" x14ac:dyDescent="0.25">
      <c r="A9210"/>
      <c r="B9210"/>
      <c r="C9210"/>
      <c r="D9210"/>
      <c r="E9210"/>
      <c r="F9210"/>
      <c r="G9210"/>
    </row>
    <row r="9211" spans="1:11" x14ac:dyDescent="0.25">
      <c r="A9211"/>
      <c r="B9211"/>
      <c r="C9211"/>
      <c r="D9211"/>
      <c r="E9211"/>
      <c r="F9211"/>
      <c r="G9211"/>
    </row>
    <row r="9212" spans="1:11" x14ac:dyDescent="0.25">
      <c r="A9212"/>
      <c r="B9212"/>
      <c r="C9212"/>
      <c r="D9212"/>
      <c r="E9212"/>
      <c r="F9212"/>
      <c r="G9212"/>
    </row>
    <row r="9219" spans="1:11" x14ac:dyDescent="0.25">
      <c r="K9219"/>
    </row>
    <row r="9220" spans="1:11" x14ac:dyDescent="0.25">
      <c r="K9220"/>
    </row>
    <row r="9221" spans="1:11" x14ac:dyDescent="0.25">
      <c r="K9221"/>
    </row>
    <row r="9222" spans="1:11" x14ac:dyDescent="0.25">
      <c r="K9222"/>
    </row>
    <row r="9223" spans="1:11" x14ac:dyDescent="0.25">
      <c r="K9223"/>
    </row>
    <row r="9224" spans="1:11" x14ac:dyDescent="0.25">
      <c r="K9224"/>
    </row>
    <row r="9225" spans="1:11" x14ac:dyDescent="0.25">
      <c r="A9225"/>
      <c r="B9225"/>
      <c r="C9225"/>
      <c r="D9225"/>
      <c r="E9225"/>
      <c r="F9225"/>
      <c r="G9225"/>
      <c r="H9225"/>
      <c r="I9225"/>
      <c r="J9225"/>
      <c r="K9225"/>
    </row>
    <row r="9226" spans="1:11" x14ac:dyDescent="0.25">
      <c r="A9226"/>
      <c r="B9226"/>
      <c r="C9226"/>
      <c r="D9226"/>
      <c r="E9226"/>
      <c r="F9226"/>
      <c r="G9226"/>
    </row>
    <row r="9227" spans="1:11" x14ac:dyDescent="0.25">
      <c r="A9227"/>
      <c r="B9227"/>
      <c r="C9227"/>
      <c r="D9227"/>
      <c r="E9227"/>
      <c r="F9227"/>
      <c r="G9227"/>
    </row>
    <row r="9228" spans="1:11" x14ac:dyDescent="0.25">
      <c r="A9228"/>
      <c r="B9228"/>
      <c r="C9228"/>
      <c r="D9228"/>
      <c r="E9228"/>
      <c r="F9228"/>
      <c r="G9228"/>
    </row>
    <row r="9229" spans="1:11" x14ac:dyDescent="0.25">
      <c r="A9229"/>
      <c r="B9229"/>
      <c r="C9229"/>
      <c r="D9229"/>
      <c r="E9229"/>
      <c r="F9229"/>
      <c r="G9229"/>
    </row>
    <row r="9230" spans="1:11" x14ac:dyDescent="0.25">
      <c r="A9230"/>
      <c r="B9230"/>
      <c r="C9230"/>
      <c r="D9230"/>
      <c r="E9230"/>
      <c r="F9230"/>
      <c r="G9230"/>
    </row>
    <row r="9231" spans="1:11" x14ac:dyDescent="0.25">
      <c r="A9231"/>
      <c r="B9231"/>
      <c r="C9231"/>
      <c r="D9231"/>
      <c r="E9231"/>
      <c r="F9231"/>
      <c r="G9231"/>
    </row>
    <row r="9232" spans="1:11" x14ac:dyDescent="0.25">
      <c r="A9232"/>
      <c r="B9232"/>
      <c r="C9232"/>
      <c r="D9232"/>
      <c r="E9232"/>
      <c r="F9232"/>
      <c r="G9232"/>
    </row>
    <row r="9233" spans="1:11" x14ac:dyDescent="0.25">
      <c r="A9233"/>
      <c r="B9233"/>
      <c r="C9233"/>
      <c r="D9233"/>
      <c r="E9233"/>
      <c r="F9233"/>
      <c r="G9233"/>
    </row>
    <row r="9240" spans="1:11" x14ac:dyDescent="0.25">
      <c r="K9240"/>
    </row>
    <row r="9241" spans="1:11" x14ac:dyDescent="0.25">
      <c r="K9241"/>
    </row>
    <row r="9242" spans="1:11" x14ac:dyDescent="0.25">
      <c r="K9242"/>
    </row>
    <row r="9243" spans="1:11" x14ac:dyDescent="0.25">
      <c r="K9243"/>
    </row>
    <row r="9244" spans="1:11" x14ac:dyDescent="0.25">
      <c r="K9244"/>
    </row>
    <row r="9245" spans="1:11" x14ac:dyDescent="0.25">
      <c r="K9245"/>
    </row>
    <row r="9246" spans="1:11" x14ac:dyDescent="0.25">
      <c r="A9246"/>
      <c r="B9246"/>
      <c r="C9246"/>
      <c r="D9246"/>
      <c r="E9246"/>
      <c r="F9246"/>
      <c r="G9246"/>
      <c r="H9246"/>
      <c r="I9246"/>
      <c r="J9246"/>
      <c r="K9246"/>
    </row>
    <row r="9247" spans="1:11" x14ac:dyDescent="0.25">
      <c r="A9247"/>
      <c r="B9247"/>
      <c r="C9247"/>
      <c r="D9247"/>
      <c r="E9247"/>
      <c r="F9247"/>
      <c r="G9247"/>
    </row>
    <row r="9248" spans="1:11" x14ac:dyDescent="0.25">
      <c r="A9248"/>
      <c r="B9248"/>
      <c r="C9248"/>
      <c r="D9248"/>
      <c r="E9248"/>
      <c r="F9248"/>
      <c r="G9248"/>
    </row>
    <row r="9249" spans="1:11" x14ac:dyDescent="0.25">
      <c r="A9249"/>
      <c r="B9249"/>
      <c r="C9249"/>
      <c r="D9249"/>
      <c r="E9249"/>
      <c r="F9249"/>
      <c r="G9249"/>
    </row>
    <row r="9250" spans="1:11" x14ac:dyDescent="0.25">
      <c r="A9250"/>
      <c r="B9250"/>
      <c r="C9250"/>
      <c r="D9250"/>
      <c r="E9250"/>
      <c r="F9250"/>
      <c r="G9250"/>
    </row>
    <row r="9251" spans="1:11" x14ac:dyDescent="0.25">
      <c r="A9251"/>
      <c r="B9251"/>
      <c r="C9251"/>
      <c r="D9251"/>
      <c r="E9251"/>
      <c r="F9251"/>
      <c r="G9251"/>
    </row>
    <row r="9252" spans="1:11" x14ac:dyDescent="0.25">
      <c r="A9252"/>
      <c r="B9252"/>
      <c r="C9252"/>
      <c r="D9252"/>
      <c r="E9252"/>
      <c r="F9252"/>
      <c r="G9252"/>
    </row>
    <row r="9253" spans="1:11" x14ac:dyDescent="0.25">
      <c r="A9253"/>
      <c r="B9253"/>
      <c r="C9253"/>
      <c r="D9253"/>
      <c r="E9253"/>
      <c r="F9253"/>
      <c r="G9253"/>
    </row>
    <row r="9254" spans="1:11" x14ac:dyDescent="0.25">
      <c r="A9254"/>
      <c r="B9254"/>
      <c r="C9254"/>
      <c r="D9254"/>
      <c r="E9254"/>
      <c r="F9254"/>
      <c r="G9254"/>
    </row>
    <row r="9261" spans="1:11" x14ac:dyDescent="0.25">
      <c r="K9261"/>
    </row>
    <row r="9262" spans="1:11" x14ac:dyDescent="0.25">
      <c r="K9262"/>
    </row>
    <row r="9263" spans="1:11" x14ac:dyDescent="0.25">
      <c r="K9263"/>
    </row>
    <row r="9264" spans="1:11" x14ac:dyDescent="0.25">
      <c r="K9264"/>
    </row>
    <row r="9265" spans="1:11" x14ac:dyDescent="0.25">
      <c r="K9265"/>
    </row>
    <row r="9266" spans="1:11" x14ac:dyDescent="0.25">
      <c r="K9266"/>
    </row>
    <row r="9267" spans="1:11" x14ac:dyDescent="0.25">
      <c r="A9267"/>
      <c r="B9267"/>
      <c r="C9267"/>
      <c r="D9267"/>
      <c r="E9267"/>
      <c r="F9267"/>
      <c r="G9267"/>
      <c r="H9267"/>
      <c r="I9267"/>
      <c r="J9267"/>
      <c r="K9267"/>
    </row>
    <row r="9268" spans="1:11" x14ac:dyDescent="0.25">
      <c r="A9268"/>
      <c r="B9268"/>
      <c r="C9268"/>
      <c r="D9268"/>
      <c r="E9268"/>
      <c r="F9268"/>
      <c r="G9268"/>
    </row>
    <row r="9269" spans="1:11" x14ac:dyDescent="0.25">
      <c r="A9269"/>
      <c r="B9269"/>
      <c r="C9269"/>
      <c r="D9269"/>
      <c r="E9269"/>
      <c r="F9269"/>
      <c r="G9269"/>
    </row>
    <row r="9270" spans="1:11" x14ac:dyDescent="0.25">
      <c r="A9270"/>
      <c r="B9270"/>
      <c r="C9270"/>
      <c r="D9270"/>
      <c r="E9270"/>
      <c r="F9270"/>
      <c r="G9270"/>
    </row>
    <row r="9271" spans="1:11" x14ac:dyDescent="0.25">
      <c r="A9271"/>
      <c r="B9271"/>
      <c r="C9271"/>
      <c r="D9271"/>
      <c r="E9271"/>
      <c r="F9271"/>
      <c r="G9271"/>
    </row>
    <row r="9272" spans="1:11" x14ac:dyDescent="0.25">
      <c r="A9272"/>
      <c r="B9272"/>
      <c r="C9272"/>
      <c r="D9272"/>
      <c r="E9272"/>
      <c r="F9272"/>
      <c r="G9272"/>
    </row>
    <row r="9273" spans="1:11" x14ac:dyDescent="0.25">
      <c r="A9273"/>
      <c r="B9273"/>
      <c r="C9273"/>
      <c r="D9273"/>
      <c r="E9273"/>
      <c r="F9273"/>
      <c r="G9273"/>
    </row>
    <row r="9274" spans="1:11" x14ac:dyDescent="0.25">
      <c r="A9274"/>
      <c r="B9274"/>
      <c r="C9274"/>
      <c r="D9274"/>
      <c r="E9274"/>
      <c r="F9274"/>
      <c r="G9274"/>
    </row>
    <row r="9275" spans="1:11" x14ac:dyDescent="0.25">
      <c r="A9275"/>
      <c r="B9275"/>
      <c r="C9275"/>
      <c r="D9275"/>
      <c r="E9275"/>
      <c r="F9275"/>
      <c r="G9275"/>
    </row>
    <row r="9282" spans="1:11" x14ac:dyDescent="0.25">
      <c r="K9282"/>
    </row>
    <row r="9283" spans="1:11" x14ac:dyDescent="0.25">
      <c r="K9283"/>
    </row>
    <row r="9284" spans="1:11" x14ac:dyDescent="0.25">
      <c r="K9284"/>
    </row>
    <row r="9285" spans="1:11" x14ac:dyDescent="0.25">
      <c r="K9285"/>
    </row>
    <row r="9286" spans="1:11" x14ac:dyDescent="0.25">
      <c r="K9286"/>
    </row>
    <row r="9287" spans="1:11" x14ac:dyDescent="0.25">
      <c r="K9287"/>
    </row>
    <row r="9288" spans="1:11" x14ac:dyDescent="0.25">
      <c r="A9288"/>
      <c r="B9288"/>
      <c r="C9288"/>
      <c r="D9288"/>
      <c r="E9288"/>
      <c r="F9288"/>
      <c r="G9288"/>
      <c r="H9288"/>
      <c r="I9288"/>
      <c r="J9288"/>
      <c r="K9288"/>
    </row>
    <row r="9289" spans="1:11" x14ac:dyDescent="0.25">
      <c r="A9289"/>
      <c r="B9289"/>
      <c r="C9289"/>
      <c r="D9289"/>
      <c r="E9289"/>
      <c r="F9289"/>
      <c r="G9289"/>
    </row>
    <row r="9290" spans="1:11" x14ac:dyDescent="0.25">
      <c r="A9290"/>
      <c r="B9290"/>
      <c r="C9290"/>
      <c r="D9290"/>
      <c r="E9290"/>
      <c r="F9290"/>
      <c r="G9290"/>
    </row>
    <row r="9291" spans="1:11" x14ac:dyDescent="0.25">
      <c r="A9291"/>
      <c r="B9291"/>
      <c r="C9291"/>
      <c r="D9291"/>
      <c r="E9291"/>
      <c r="F9291"/>
      <c r="G9291"/>
    </row>
    <row r="9292" spans="1:11" x14ac:dyDescent="0.25">
      <c r="A9292"/>
      <c r="B9292"/>
      <c r="C9292"/>
      <c r="D9292"/>
      <c r="E9292"/>
      <c r="F9292"/>
      <c r="G9292"/>
    </row>
    <row r="9293" spans="1:11" x14ac:dyDescent="0.25">
      <c r="A9293"/>
      <c r="B9293"/>
      <c r="C9293"/>
      <c r="D9293"/>
      <c r="E9293"/>
      <c r="F9293"/>
      <c r="G9293"/>
    </row>
    <row r="9294" spans="1:11" x14ac:dyDescent="0.25">
      <c r="A9294"/>
      <c r="B9294"/>
      <c r="C9294"/>
      <c r="D9294"/>
      <c r="E9294"/>
      <c r="F9294"/>
      <c r="G9294"/>
    </row>
    <row r="9295" spans="1:11" x14ac:dyDescent="0.25">
      <c r="A9295"/>
      <c r="B9295"/>
      <c r="C9295"/>
      <c r="D9295"/>
      <c r="E9295"/>
      <c r="F9295"/>
      <c r="G9295"/>
    </row>
    <row r="9296" spans="1:11" x14ac:dyDescent="0.25">
      <c r="A9296"/>
      <c r="B9296"/>
      <c r="C9296"/>
      <c r="D9296"/>
      <c r="E9296"/>
      <c r="F9296"/>
      <c r="G9296"/>
    </row>
    <row r="9303" spans="1:11" x14ac:dyDescent="0.25">
      <c r="K9303"/>
    </row>
    <row r="9304" spans="1:11" x14ac:dyDescent="0.25">
      <c r="K9304"/>
    </row>
    <row r="9305" spans="1:11" x14ac:dyDescent="0.25">
      <c r="K9305"/>
    </row>
    <row r="9306" spans="1:11" x14ac:dyDescent="0.25">
      <c r="K9306"/>
    </row>
    <row r="9307" spans="1:11" x14ac:dyDescent="0.25">
      <c r="K9307"/>
    </row>
    <row r="9308" spans="1:11" x14ac:dyDescent="0.25">
      <c r="K9308"/>
    </row>
    <row r="9309" spans="1:11" x14ac:dyDescent="0.25">
      <c r="A9309"/>
      <c r="B9309"/>
      <c r="C9309"/>
      <c r="D9309"/>
      <c r="E9309"/>
      <c r="F9309"/>
      <c r="G9309"/>
      <c r="H9309"/>
      <c r="I9309"/>
      <c r="J9309"/>
      <c r="K9309"/>
    </row>
    <row r="9310" spans="1:11" x14ac:dyDescent="0.25">
      <c r="A9310"/>
      <c r="B9310"/>
      <c r="C9310"/>
      <c r="D9310"/>
      <c r="E9310"/>
      <c r="F9310"/>
      <c r="G9310"/>
    </row>
    <row r="9311" spans="1:11" x14ac:dyDescent="0.25">
      <c r="A9311"/>
      <c r="B9311"/>
      <c r="C9311"/>
      <c r="D9311"/>
      <c r="E9311"/>
      <c r="F9311"/>
      <c r="G9311"/>
    </row>
    <row r="9312" spans="1:11" x14ac:dyDescent="0.25">
      <c r="A9312"/>
      <c r="B9312"/>
      <c r="C9312"/>
      <c r="D9312"/>
      <c r="E9312"/>
      <c r="F9312"/>
      <c r="G9312"/>
    </row>
    <row r="9313" spans="1:11" x14ac:dyDescent="0.25">
      <c r="A9313"/>
      <c r="B9313"/>
      <c r="C9313"/>
      <c r="D9313"/>
      <c r="E9313"/>
      <c r="F9313"/>
      <c r="G9313"/>
    </row>
    <row r="9314" spans="1:11" x14ac:dyDescent="0.25">
      <c r="A9314"/>
      <c r="B9314"/>
      <c r="C9314"/>
      <c r="D9314"/>
      <c r="E9314"/>
      <c r="F9314"/>
      <c r="G9314"/>
    </row>
    <row r="9315" spans="1:11" x14ac:dyDescent="0.25">
      <c r="A9315"/>
      <c r="B9315"/>
      <c r="C9315"/>
      <c r="D9315"/>
      <c r="E9315"/>
      <c r="F9315"/>
      <c r="G9315"/>
    </row>
    <row r="9316" spans="1:11" x14ac:dyDescent="0.25">
      <c r="A9316"/>
      <c r="B9316"/>
      <c r="C9316"/>
      <c r="D9316"/>
      <c r="E9316"/>
      <c r="F9316"/>
      <c r="G9316"/>
    </row>
    <row r="9317" spans="1:11" x14ac:dyDescent="0.25">
      <c r="A9317"/>
      <c r="B9317"/>
      <c r="C9317"/>
      <c r="D9317"/>
      <c r="E9317"/>
      <c r="F9317"/>
      <c r="G9317"/>
    </row>
    <row r="9324" spans="1:11" x14ac:dyDescent="0.25">
      <c r="K9324"/>
    </row>
    <row r="9325" spans="1:11" x14ac:dyDescent="0.25">
      <c r="K9325"/>
    </row>
    <row r="9326" spans="1:11" x14ac:dyDescent="0.25">
      <c r="K9326"/>
    </row>
    <row r="9327" spans="1:11" x14ac:dyDescent="0.25">
      <c r="K9327"/>
    </row>
    <row r="9328" spans="1:11" x14ac:dyDescent="0.25">
      <c r="K9328"/>
    </row>
    <row r="9329" spans="1:11" x14ac:dyDescent="0.25">
      <c r="K9329"/>
    </row>
    <row r="9330" spans="1:11" x14ac:dyDescent="0.25">
      <c r="A9330"/>
      <c r="B9330"/>
      <c r="C9330"/>
      <c r="D9330"/>
      <c r="E9330"/>
      <c r="F9330"/>
      <c r="G9330"/>
      <c r="H9330"/>
      <c r="I9330"/>
      <c r="J9330"/>
      <c r="K9330"/>
    </row>
    <row r="9331" spans="1:11" x14ac:dyDescent="0.25">
      <c r="A9331"/>
      <c r="B9331"/>
      <c r="C9331"/>
      <c r="D9331"/>
      <c r="E9331"/>
      <c r="F9331"/>
      <c r="G9331"/>
    </row>
    <row r="9332" spans="1:11" x14ac:dyDescent="0.25">
      <c r="A9332"/>
      <c r="B9332"/>
      <c r="C9332"/>
      <c r="D9332"/>
      <c r="E9332"/>
      <c r="F9332"/>
      <c r="G9332"/>
    </row>
    <row r="9333" spans="1:11" x14ac:dyDescent="0.25">
      <c r="A9333"/>
      <c r="B9333"/>
      <c r="C9333"/>
      <c r="D9333"/>
      <c r="E9333"/>
      <c r="F9333"/>
      <c r="G9333"/>
    </row>
    <row r="9334" spans="1:11" x14ac:dyDescent="0.25">
      <c r="A9334"/>
      <c r="B9334"/>
      <c r="C9334"/>
      <c r="D9334"/>
      <c r="E9334"/>
      <c r="F9334"/>
      <c r="G9334"/>
    </row>
    <row r="9335" spans="1:11" x14ac:dyDescent="0.25">
      <c r="A9335"/>
      <c r="B9335"/>
      <c r="C9335"/>
      <c r="D9335"/>
      <c r="E9335"/>
      <c r="F9335"/>
      <c r="G9335"/>
    </row>
    <row r="9336" spans="1:11" x14ac:dyDescent="0.25">
      <c r="A9336"/>
      <c r="B9336"/>
      <c r="C9336"/>
      <c r="D9336"/>
      <c r="E9336"/>
      <c r="F9336"/>
      <c r="G9336"/>
    </row>
    <row r="9337" spans="1:11" x14ac:dyDescent="0.25">
      <c r="A9337"/>
      <c r="B9337"/>
      <c r="C9337"/>
      <c r="D9337"/>
      <c r="E9337"/>
      <c r="F9337"/>
      <c r="G9337"/>
    </row>
    <row r="9338" spans="1:11" x14ac:dyDescent="0.25">
      <c r="A9338"/>
      <c r="B9338"/>
      <c r="C9338"/>
      <c r="D9338"/>
      <c r="E9338"/>
      <c r="F9338"/>
      <c r="G9338"/>
    </row>
    <row r="9345" spans="1:11" x14ac:dyDescent="0.25">
      <c r="K9345"/>
    </row>
    <row r="9346" spans="1:11" x14ac:dyDescent="0.25">
      <c r="K9346"/>
    </row>
    <row r="9347" spans="1:11" x14ac:dyDescent="0.25">
      <c r="K9347"/>
    </row>
    <row r="9348" spans="1:11" x14ac:dyDescent="0.25">
      <c r="K9348"/>
    </row>
    <row r="9349" spans="1:11" x14ac:dyDescent="0.25">
      <c r="K9349"/>
    </row>
    <row r="9350" spans="1:11" x14ac:dyDescent="0.25">
      <c r="K9350"/>
    </row>
    <row r="9351" spans="1:11" x14ac:dyDescent="0.25">
      <c r="A9351"/>
      <c r="B9351"/>
      <c r="C9351"/>
      <c r="D9351"/>
      <c r="E9351"/>
      <c r="F9351"/>
      <c r="G9351"/>
      <c r="H9351"/>
      <c r="I9351"/>
      <c r="J9351"/>
      <c r="K9351"/>
    </row>
    <row r="9352" spans="1:11" x14ac:dyDescent="0.25">
      <c r="A9352"/>
      <c r="B9352"/>
      <c r="C9352"/>
      <c r="D9352"/>
      <c r="E9352"/>
      <c r="F9352"/>
      <c r="G9352"/>
    </row>
    <row r="9353" spans="1:11" x14ac:dyDescent="0.25">
      <c r="A9353"/>
      <c r="B9353"/>
      <c r="C9353"/>
      <c r="D9353"/>
      <c r="E9353"/>
      <c r="F9353"/>
      <c r="G9353"/>
    </row>
    <row r="9354" spans="1:11" x14ac:dyDescent="0.25">
      <c r="A9354"/>
      <c r="B9354"/>
      <c r="C9354"/>
      <c r="D9354"/>
      <c r="E9354"/>
      <c r="F9354"/>
      <c r="G9354"/>
    </row>
    <row r="9355" spans="1:11" x14ac:dyDescent="0.25">
      <c r="A9355"/>
      <c r="B9355"/>
      <c r="C9355"/>
      <c r="D9355"/>
      <c r="E9355"/>
      <c r="F9355"/>
      <c r="G9355"/>
    </row>
    <row r="9356" spans="1:11" x14ac:dyDescent="0.25">
      <c r="A9356"/>
      <c r="B9356"/>
      <c r="C9356"/>
      <c r="D9356"/>
      <c r="E9356"/>
      <c r="F9356"/>
      <c r="G9356"/>
    </row>
    <row r="9357" spans="1:11" x14ac:dyDescent="0.25">
      <c r="A9357"/>
      <c r="B9357"/>
      <c r="C9357"/>
      <c r="D9357"/>
      <c r="E9357"/>
      <c r="F9357"/>
      <c r="G9357"/>
    </row>
    <row r="9358" spans="1:11" x14ac:dyDescent="0.25">
      <c r="A9358"/>
      <c r="B9358"/>
      <c r="C9358"/>
      <c r="D9358"/>
      <c r="E9358"/>
      <c r="F9358"/>
      <c r="G9358"/>
    </row>
    <row r="9359" spans="1:11" x14ac:dyDescent="0.25">
      <c r="A9359"/>
      <c r="B9359"/>
      <c r="C9359"/>
      <c r="D9359"/>
      <c r="E9359"/>
      <c r="F9359"/>
      <c r="G9359"/>
    </row>
    <row r="9366" spans="1:11" x14ac:dyDescent="0.25">
      <c r="K9366"/>
    </row>
    <row r="9367" spans="1:11" x14ac:dyDescent="0.25">
      <c r="K9367"/>
    </row>
    <row r="9368" spans="1:11" x14ac:dyDescent="0.25">
      <c r="K9368"/>
    </row>
    <row r="9369" spans="1:11" x14ac:dyDescent="0.25">
      <c r="K9369"/>
    </row>
    <row r="9370" spans="1:11" x14ac:dyDescent="0.25">
      <c r="K9370"/>
    </row>
    <row r="9371" spans="1:11" x14ac:dyDescent="0.25">
      <c r="K9371"/>
    </row>
    <row r="9372" spans="1:11" x14ac:dyDescent="0.25">
      <c r="A9372"/>
      <c r="B9372"/>
      <c r="C9372"/>
      <c r="D9372"/>
      <c r="E9372"/>
      <c r="F9372"/>
      <c r="G9372"/>
      <c r="H9372"/>
      <c r="I9372"/>
      <c r="J9372"/>
      <c r="K9372"/>
    </row>
    <row r="9373" spans="1:11" x14ac:dyDescent="0.25">
      <c r="A9373"/>
      <c r="B9373"/>
      <c r="C9373"/>
      <c r="D9373"/>
      <c r="E9373"/>
      <c r="F9373"/>
      <c r="G9373"/>
    </row>
    <row r="9374" spans="1:11" x14ac:dyDescent="0.25">
      <c r="A9374"/>
      <c r="B9374"/>
      <c r="C9374"/>
      <c r="D9374"/>
      <c r="E9374"/>
      <c r="F9374"/>
      <c r="G9374"/>
    </row>
    <row r="9375" spans="1:11" x14ac:dyDescent="0.25">
      <c r="A9375"/>
      <c r="B9375"/>
      <c r="C9375"/>
      <c r="D9375"/>
      <c r="E9375"/>
      <c r="F9375"/>
      <c r="G9375"/>
    </row>
    <row r="9376" spans="1:11" x14ac:dyDescent="0.25">
      <c r="A9376"/>
      <c r="B9376"/>
      <c r="C9376"/>
      <c r="D9376"/>
      <c r="E9376"/>
      <c r="F9376"/>
      <c r="G9376"/>
    </row>
    <row r="9377" spans="1:11" x14ac:dyDescent="0.25">
      <c r="A9377"/>
      <c r="B9377"/>
      <c r="C9377"/>
      <c r="D9377"/>
      <c r="E9377"/>
      <c r="F9377"/>
      <c r="G9377"/>
    </row>
    <row r="9378" spans="1:11" x14ac:dyDescent="0.25">
      <c r="A9378"/>
      <c r="B9378"/>
      <c r="C9378"/>
      <c r="D9378"/>
      <c r="E9378"/>
      <c r="F9378"/>
      <c r="G9378"/>
    </row>
    <row r="9379" spans="1:11" x14ac:dyDescent="0.25">
      <c r="A9379"/>
      <c r="B9379"/>
      <c r="C9379"/>
      <c r="D9379"/>
      <c r="E9379"/>
      <c r="F9379"/>
      <c r="G9379"/>
    </row>
    <row r="9380" spans="1:11" x14ac:dyDescent="0.25">
      <c r="A9380"/>
      <c r="B9380"/>
      <c r="C9380"/>
      <c r="D9380"/>
      <c r="E9380"/>
      <c r="F9380"/>
      <c r="G9380"/>
    </row>
    <row r="9387" spans="1:11" x14ac:dyDescent="0.25">
      <c r="K9387"/>
    </row>
    <row r="9388" spans="1:11" x14ac:dyDescent="0.25">
      <c r="K9388"/>
    </row>
    <row r="9389" spans="1:11" x14ac:dyDescent="0.25">
      <c r="K9389"/>
    </row>
    <row r="9390" spans="1:11" x14ac:dyDescent="0.25">
      <c r="K9390"/>
    </row>
    <row r="9391" spans="1:11" x14ac:dyDescent="0.25">
      <c r="K9391"/>
    </row>
    <row r="9392" spans="1:11" x14ac:dyDescent="0.25">
      <c r="K9392"/>
    </row>
    <row r="9393" spans="1:11" x14ac:dyDescent="0.25">
      <c r="A9393"/>
      <c r="B9393"/>
      <c r="C9393"/>
      <c r="D9393"/>
      <c r="E9393"/>
      <c r="F9393"/>
      <c r="G9393"/>
      <c r="H9393"/>
      <c r="I9393"/>
      <c r="J9393"/>
      <c r="K9393"/>
    </row>
    <row r="9394" spans="1:11" x14ac:dyDescent="0.25">
      <c r="A9394"/>
      <c r="B9394"/>
      <c r="C9394"/>
      <c r="D9394"/>
      <c r="E9394"/>
      <c r="F9394"/>
      <c r="G9394"/>
    </row>
    <row r="9395" spans="1:11" x14ac:dyDescent="0.25">
      <c r="A9395"/>
      <c r="B9395"/>
      <c r="C9395"/>
      <c r="D9395"/>
      <c r="E9395"/>
      <c r="F9395"/>
      <c r="G9395"/>
    </row>
    <row r="9396" spans="1:11" x14ac:dyDescent="0.25">
      <c r="A9396"/>
      <c r="B9396"/>
      <c r="C9396"/>
      <c r="D9396"/>
      <c r="E9396"/>
      <c r="F9396"/>
      <c r="G9396"/>
    </row>
    <row r="9397" spans="1:11" x14ac:dyDescent="0.25">
      <c r="A9397"/>
      <c r="B9397"/>
      <c r="C9397"/>
      <c r="D9397"/>
      <c r="E9397"/>
      <c r="F9397"/>
      <c r="G9397"/>
    </row>
    <row r="9398" spans="1:11" x14ac:dyDescent="0.25">
      <c r="A9398"/>
      <c r="B9398"/>
      <c r="C9398"/>
      <c r="D9398"/>
      <c r="E9398"/>
      <c r="F9398"/>
      <c r="G9398"/>
    </row>
    <row r="9399" spans="1:11" x14ac:dyDescent="0.25">
      <c r="A9399"/>
      <c r="B9399"/>
      <c r="C9399"/>
      <c r="D9399"/>
      <c r="E9399"/>
      <c r="F9399"/>
      <c r="G9399"/>
    </row>
    <row r="9400" spans="1:11" x14ac:dyDescent="0.25">
      <c r="A9400"/>
      <c r="B9400"/>
      <c r="C9400"/>
      <c r="D9400"/>
      <c r="E9400"/>
      <c r="F9400"/>
      <c r="G9400"/>
    </row>
    <row r="9401" spans="1:11" x14ac:dyDescent="0.25">
      <c r="A9401"/>
      <c r="B9401"/>
      <c r="C9401"/>
      <c r="D9401"/>
      <c r="E9401"/>
      <c r="F9401"/>
      <c r="G9401"/>
    </row>
    <row r="9408" spans="1:11" x14ac:dyDescent="0.25">
      <c r="K9408"/>
    </row>
    <row r="9409" spans="1:11" x14ac:dyDescent="0.25">
      <c r="K9409"/>
    </row>
    <row r="9410" spans="1:11" x14ac:dyDescent="0.25">
      <c r="K9410"/>
    </row>
    <row r="9411" spans="1:11" x14ac:dyDescent="0.25">
      <c r="K9411"/>
    </row>
    <row r="9412" spans="1:11" x14ac:dyDescent="0.25">
      <c r="K9412"/>
    </row>
    <row r="9413" spans="1:11" x14ac:dyDescent="0.25">
      <c r="K9413"/>
    </row>
    <row r="9414" spans="1:11" x14ac:dyDescent="0.25">
      <c r="A9414"/>
      <c r="B9414"/>
      <c r="C9414"/>
      <c r="D9414"/>
      <c r="E9414"/>
      <c r="F9414"/>
      <c r="G9414"/>
      <c r="H9414"/>
      <c r="I9414"/>
      <c r="J9414"/>
      <c r="K9414"/>
    </row>
    <row r="9415" spans="1:11" x14ac:dyDescent="0.25">
      <c r="A9415"/>
      <c r="B9415"/>
      <c r="C9415"/>
      <c r="D9415"/>
      <c r="E9415"/>
      <c r="F9415"/>
      <c r="G9415"/>
    </row>
    <row r="9416" spans="1:11" x14ac:dyDescent="0.25">
      <c r="A9416"/>
      <c r="B9416"/>
      <c r="C9416"/>
      <c r="D9416"/>
      <c r="E9416"/>
      <c r="F9416"/>
      <c r="G9416"/>
    </row>
    <row r="9417" spans="1:11" x14ac:dyDescent="0.25">
      <c r="A9417"/>
      <c r="B9417"/>
      <c r="C9417"/>
      <c r="D9417"/>
      <c r="E9417"/>
      <c r="F9417"/>
      <c r="G9417"/>
    </row>
    <row r="9418" spans="1:11" x14ac:dyDescent="0.25">
      <c r="A9418"/>
      <c r="B9418"/>
      <c r="C9418"/>
      <c r="D9418"/>
      <c r="E9418"/>
      <c r="F9418"/>
      <c r="G9418"/>
    </row>
    <row r="9419" spans="1:11" x14ac:dyDescent="0.25">
      <c r="A9419"/>
      <c r="B9419"/>
      <c r="C9419"/>
      <c r="D9419"/>
      <c r="E9419"/>
      <c r="F9419"/>
      <c r="G9419"/>
    </row>
    <row r="9420" spans="1:11" x14ac:dyDescent="0.25">
      <c r="A9420"/>
      <c r="B9420"/>
      <c r="C9420"/>
      <c r="D9420"/>
      <c r="E9420"/>
      <c r="F9420"/>
      <c r="G9420"/>
    </row>
    <row r="9421" spans="1:11" x14ac:dyDescent="0.25">
      <c r="A9421"/>
      <c r="B9421"/>
      <c r="C9421"/>
      <c r="D9421"/>
      <c r="E9421"/>
      <c r="F9421"/>
      <c r="G9421"/>
    </row>
    <row r="9422" spans="1:11" x14ac:dyDescent="0.25">
      <c r="A9422"/>
      <c r="B9422"/>
      <c r="C9422"/>
      <c r="D9422"/>
      <c r="E9422"/>
      <c r="F9422"/>
      <c r="G9422"/>
    </row>
    <row r="9429" spans="1:11" x14ac:dyDescent="0.25">
      <c r="K9429"/>
    </row>
    <row r="9430" spans="1:11" x14ac:dyDescent="0.25">
      <c r="K9430"/>
    </row>
    <row r="9431" spans="1:11" x14ac:dyDescent="0.25">
      <c r="K9431"/>
    </row>
    <row r="9432" spans="1:11" x14ac:dyDescent="0.25">
      <c r="K9432"/>
    </row>
    <row r="9433" spans="1:11" x14ac:dyDescent="0.25">
      <c r="K9433"/>
    </row>
    <row r="9434" spans="1:11" x14ac:dyDescent="0.25">
      <c r="K9434"/>
    </row>
    <row r="9435" spans="1:11" x14ac:dyDescent="0.25">
      <c r="A9435"/>
      <c r="B9435"/>
      <c r="C9435"/>
      <c r="D9435"/>
      <c r="E9435"/>
      <c r="F9435"/>
      <c r="G9435"/>
      <c r="H9435"/>
      <c r="I9435"/>
      <c r="J9435"/>
      <c r="K9435"/>
    </row>
    <row r="9436" spans="1:11" x14ac:dyDescent="0.25">
      <c r="A9436"/>
      <c r="B9436"/>
      <c r="C9436"/>
      <c r="D9436"/>
      <c r="E9436"/>
      <c r="F9436"/>
      <c r="G9436"/>
    </row>
    <row r="9437" spans="1:11" x14ac:dyDescent="0.25">
      <c r="A9437"/>
      <c r="B9437"/>
      <c r="C9437"/>
      <c r="D9437"/>
      <c r="E9437"/>
      <c r="F9437"/>
      <c r="G9437"/>
    </row>
    <row r="9438" spans="1:11" x14ac:dyDescent="0.25">
      <c r="A9438"/>
      <c r="B9438"/>
      <c r="C9438"/>
      <c r="D9438"/>
      <c r="E9438"/>
      <c r="F9438"/>
      <c r="G9438"/>
    </row>
    <row r="9439" spans="1:11" x14ac:dyDescent="0.25">
      <c r="A9439"/>
      <c r="B9439"/>
      <c r="C9439"/>
      <c r="D9439"/>
      <c r="E9439"/>
      <c r="F9439"/>
      <c r="G9439"/>
    </row>
    <row r="9440" spans="1:11" x14ac:dyDescent="0.25">
      <c r="A9440"/>
      <c r="B9440"/>
      <c r="C9440"/>
      <c r="D9440"/>
      <c r="E9440"/>
      <c r="F9440"/>
      <c r="G9440"/>
    </row>
    <row r="9441" spans="1:11" x14ac:dyDescent="0.25">
      <c r="A9441"/>
      <c r="B9441"/>
      <c r="C9441"/>
      <c r="D9441"/>
      <c r="E9441"/>
      <c r="F9441"/>
      <c r="G9441"/>
    </row>
    <row r="9442" spans="1:11" x14ac:dyDescent="0.25">
      <c r="A9442"/>
      <c r="B9442"/>
      <c r="C9442"/>
      <c r="D9442"/>
      <c r="E9442"/>
      <c r="F9442"/>
      <c r="G9442"/>
    </row>
    <row r="9443" spans="1:11" x14ac:dyDescent="0.25">
      <c r="A9443"/>
      <c r="B9443"/>
      <c r="C9443"/>
      <c r="D9443"/>
      <c r="E9443"/>
      <c r="F9443"/>
      <c r="G9443"/>
    </row>
    <row r="9450" spans="1:11" x14ac:dyDescent="0.25">
      <c r="K9450"/>
    </row>
    <row r="9451" spans="1:11" x14ac:dyDescent="0.25">
      <c r="K9451"/>
    </row>
    <row r="9452" spans="1:11" x14ac:dyDescent="0.25">
      <c r="K9452"/>
    </row>
    <row r="9453" spans="1:11" x14ac:dyDescent="0.25">
      <c r="K9453"/>
    </row>
    <row r="9454" spans="1:11" x14ac:dyDescent="0.25">
      <c r="K9454"/>
    </row>
    <row r="9455" spans="1:11" x14ac:dyDescent="0.25">
      <c r="K9455"/>
    </row>
    <row r="9456" spans="1:11" x14ac:dyDescent="0.25">
      <c r="A9456"/>
      <c r="B9456"/>
      <c r="C9456"/>
      <c r="D9456"/>
      <c r="E9456"/>
      <c r="F9456"/>
      <c r="G9456"/>
      <c r="H9456"/>
      <c r="I9456"/>
      <c r="J9456"/>
      <c r="K9456"/>
    </row>
    <row r="9457" spans="1:11" x14ac:dyDescent="0.25">
      <c r="A9457"/>
      <c r="B9457"/>
      <c r="C9457"/>
      <c r="D9457"/>
      <c r="E9457"/>
      <c r="F9457"/>
      <c r="G9457"/>
    </row>
    <row r="9458" spans="1:11" x14ac:dyDescent="0.25">
      <c r="A9458"/>
      <c r="B9458"/>
      <c r="C9458"/>
      <c r="D9458"/>
      <c r="E9458"/>
      <c r="F9458"/>
      <c r="G9458"/>
    </row>
    <row r="9459" spans="1:11" x14ac:dyDescent="0.25">
      <c r="A9459"/>
      <c r="B9459"/>
      <c r="C9459"/>
      <c r="D9459"/>
      <c r="E9459"/>
      <c r="F9459"/>
      <c r="G9459"/>
    </row>
    <row r="9460" spans="1:11" x14ac:dyDescent="0.25">
      <c r="A9460"/>
      <c r="B9460"/>
      <c r="C9460"/>
      <c r="D9460"/>
      <c r="E9460"/>
      <c r="F9460"/>
      <c r="G9460"/>
    </row>
    <row r="9461" spans="1:11" x14ac:dyDescent="0.25">
      <c r="A9461"/>
      <c r="B9461"/>
      <c r="C9461"/>
      <c r="D9461"/>
      <c r="E9461"/>
      <c r="F9461"/>
      <c r="G9461"/>
    </row>
    <row r="9462" spans="1:11" x14ac:dyDescent="0.25">
      <c r="A9462"/>
      <c r="B9462"/>
      <c r="C9462"/>
      <c r="D9462"/>
      <c r="E9462"/>
      <c r="F9462"/>
      <c r="G9462"/>
    </row>
    <row r="9463" spans="1:11" x14ac:dyDescent="0.25">
      <c r="A9463"/>
      <c r="B9463"/>
      <c r="C9463"/>
      <c r="D9463"/>
      <c r="E9463"/>
      <c r="F9463"/>
      <c r="G9463"/>
    </row>
    <row r="9464" spans="1:11" x14ac:dyDescent="0.25">
      <c r="A9464"/>
      <c r="B9464"/>
      <c r="C9464"/>
      <c r="D9464"/>
      <c r="E9464"/>
      <c r="F9464"/>
      <c r="G9464"/>
    </row>
    <row r="9471" spans="1:11" x14ac:dyDescent="0.25">
      <c r="K9471"/>
    </row>
    <row r="9472" spans="1:11" x14ac:dyDescent="0.25">
      <c r="K9472"/>
    </row>
    <row r="9473" spans="1:11" x14ac:dyDescent="0.25">
      <c r="K9473"/>
    </row>
    <row r="9474" spans="1:11" x14ac:dyDescent="0.25">
      <c r="K9474"/>
    </row>
    <row r="9475" spans="1:11" x14ac:dyDescent="0.25">
      <c r="K9475"/>
    </row>
    <row r="9476" spans="1:11" x14ac:dyDescent="0.25">
      <c r="K9476"/>
    </row>
    <row r="9477" spans="1:11" x14ac:dyDescent="0.25">
      <c r="A9477"/>
      <c r="B9477"/>
      <c r="C9477"/>
      <c r="D9477"/>
      <c r="E9477"/>
      <c r="F9477"/>
      <c r="G9477"/>
      <c r="H9477"/>
      <c r="I9477"/>
      <c r="J9477"/>
      <c r="K9477"/>
    </row>
    <row r="9478" spans="1:11" x14ac:dyDescent="0.25">
      <c r="A9478"/>
      <c r="B9478"/>
      <c r="C9478"/>
      <c r="D9478"/>
      <c r="E9478"/>
      <c r="F9478"/>
      <c r="G9478"/>
    </row>
    <row r="9479" spans="1:11" x14ac:dyDescent="0.25">
      <c r="A9479"/>
      <c r="B9479"/>
      <c r="C9479"/>
      <c r="D9479"/>
      <c r="E9479"/>
      <c r="F9479"/>
      <c r="G9479"/>
    </row>
    <row r="9480" spans="1:11" x14ac:dyDescent="0.25">
      <c r="A9480"/>
      <c r="B9480"/>
      <c r="C9480"/>
      <c r="D9480"/>
      <c r="E9480"/>
      <c r="F9480"/>
      <c r="G9480"/>
    </row>
    <row r="9481" spans="1:11" x14ac:dyDescent="0.25">
      <c r="A9481"/>
      <c r="B9481"/>
      <c r="C9481"/>
      <c r="D9481"/>
      <c r="E9481"/>
      <c r="F9481"/>
      <c r="G9481"/>
    </row>
    <row r="9482" spans="1:11" x14ac:dyDescent="0.25">
      <c r="A9482"/>
      <c r="B9482"/>
      <c r="C9482"/>
      <c r="D9482"/>
      <c r="E9482"/>
      <c r="F9482"/>
      <c r="G9482"/>
    </row>
    <row r="9483" spans="1:11" x14ac:dyDescent="0.25">
      <c r="A9483"/>
      <c r="B9483"/>
      <c r="C9483"/>
      <c r="D9483"/>
      <c r="E9483"/>
      <c r="F9483"/>
      <c r="G9483"/>
    </row>
    <row r="9484" spans="1:11" x14ac:dyDescent="0.25">
      <c r="A9484"/>
      <c r="B9484"/>
      <c r="C9484"/>
      <c r="D9484"/>
      <c r="E9484"/>
      <c r="F9484"/>
      <c r="G9484"/>
    </row>
    <row r="9485" spans="1:11" x14ac:dyDescent="0.25">
      <c r="A9485"/>
      <c r="B9485"/>
      <c r="C9485"/>
      <c r="D9485"/>
      <c r="E9485"/>
      <c r="F9485"/>
      <c r="G9485"/>
    </row>
    <row r="9492" spans="1:11" x14ac:dyDescent="0.25">
      <c r="K9492"/>
    </row>
    <row r="9493" spans="1:11" x14ac:dyDescent="0.25">
      <c r="K9493"/>
    </row>
    <row r="9494" spans="1:11" x14ac:dyDescent="0.25">
      <c r="K9494"/>
    </row>
    <row r="9495" spans="1:11" x14ac:dyDescent="0.25">
      <c r="K9495"/>
    </row>
    <row r="9496" spans="1:11" x14ac:dyDescent="0.25">
      <c r="K9496"/>
    </row>
    <row r="9497" spans="1:11" x14ac:dyDescent="0.25">
      <c r="K9497"/>
    </row>
    <row r="9498" spans="1:11" x14ac:dyDescent="0.25">
      <c r="A9498"/>
      <c r="B9498"/>
      <c r="C9498"/>
      <c r="D9498"/>
      <c r="E9498"/>
      <c r="F9498"/>
      <c r="G9498"/>
      <c r="H9498"/>
      <c r="I9498"/>
      <c r="J9498"/>
      <c r="K9498"/>
    </row>
    <row r="9499" spans="1:11" x14ac:dyDescent="0.25">
      <c r="A9499"/>
      <c r="B9499"/>
      <c r="C9499"/>
      <c r="D9499"/>
      <c r="E9499"/>
      <c r="F9499"/>
      <c r="G9499"/>
    </row>
    <row r="9500" spans="1:11" x14ac:dyDescent="0.25">
      <c r="A9500"/>
      <c r="B9500"/>
      <c r="C9500"/>
      <c r="D9500"/>
      <c r="E9500"/>
      <c r="F9500"/>
      <c r="G9500"/>
    </row>
    <row r="9501" spans="1:11" x14ac:dyDescent="0.25">
      <c r="A9501"/>
      <c r="B9501"/>
      <c r="C9501"/>
      <c r="D9501"/>
      <c r="E9501"/>
      <c r="F9501"/>
      <c r="G9501"/>
    </row>
    <row r="9502" spans="1:11" x14ac:dyDescent="0.25">
      <c r="A9502"/>
      <c r="B9502"/>
      <c r="C9502"/>
      <c r="D9502"/>
      <c r="E9502"/>
      <c r="F9502"/>
      <c r="G9502"/>
    </row>
    <row r="9503" spans="1:11" x14ac:dyDescent="0.25">
      <c r="A9503"/>
      <c r="B9503"/>
      <c r="C9503"/>
      <c r="D9503"/>
      <c r="E9503"/>
      <c r="F9503"/>
      <c r="G9503"/>
    </row>
    <row r="9504" spans="1:11" x14ac:dyDescent="0.25">
      <c r="A9504"/>
      <c r="B9504"/>
      <c r="C9504"/>
      <c r="D9504"/>
      <c r="E9504"/>
      <c r="F9504"/>
      <c r="G9504"/>
    </row>
    <row r="9505" spans="1:11" x14ac:dyDescent="0.25">
      <c r="A9505"/>
      <c r="B9505"/>
      <c r="C9505"/>
      <c r="D9505"/>
      <c r="E9505"/>
      <c r="F9505"/>
      <c r="G9505"/>
    </row>
    <row r="9506" spans="1:11" x14ac:dyDescent="0.25">
      <c r="A9506"/>
      <c r="B9506"/>
      <c r="C9506"/>
      <c r="D9506"/>
      <c r="E9506"/>
      <c r="F9506"/>
      <c r="G9506"/>
    </row>
    <row r="9513" spans="1:11" x14ac:dyDescent="0.25">
      <c r="K9513"/>
    </row>
    <row r="9514" spans="1:11" x14ac:dyDescent="0.25">
      <c r="K9514"/>
    </row>
    <row r="9515" spans="1:11" x14ac:dyDescent="0.25">
      <c r="K9515"/>
    </row>
    <row r="9516" spans="1:11" x14ac:dyDescent="0.25">
      <c r="K9516"/>
    </row>
    <row r="9517" spans="1:11" x14ac:dyDescent="0.25">
      <c r="K9517"/>
    </row>
    <row r="9518" spans="1:11" x14ac:dyDescent="0.25">
      <c r="K9518"/>
    </row>
    <row r="9519" spans="1:11" x14ac:dyDescent="0.25">
      <c r="A9519"/>
      <c r="B9519"/>
      <c r="C9519"/>
      <c r="D9519"/>
      <c r="E9519"/>
      <c r="F9519"/>
      <c r="G9519"/>
      <c r="H9519"/>
      <c r="I9519"/>
      <c r="J9519"/>
      <c r="K9519"/>
    </row>
    <row r="9520" spans="1:11" x14ac:dyDescent="0.25">
      <c r="A9520"/>
      <c r="B9520"/>
      <c r="C9520"/>
      <c r="D9520"/>
      <c r="E9520"/>
      <c r="F9520"/>
      <c r="G9520"/>
    </row>
    <row r="9521" spans="1:11" x14ac:dyDescent="0.25">
      <c r="A9521"/>
      <c r="B9521"/>
      <c r="C9521"/>
      <c r="D9521"/>
      <c r="E9521"/>
      <c r="F9521"/>
      <c r="G9521"/>
    </row>
    <row r="9522" spans="1:11" x14ac:dyDescent="0.25">
      <c r="A9522"/>
      <c r="B9522"/>
      <c r="C9522"/>
      <c r="D9522"/>
      <c r="E9522"/>
      <c r="F9522"/>
      <c r="G9522"/>
    </row>
    <row r="9523" spans="1:11" x14ac:dyDescent="0.25">
      <c r="A9523"/>
      <c r="B9523"/>
      <c r="C9523"/>
      <c r="D9523"/>
      <c r="E9523"/>
      <c r="F9523"/>
      <c r="G9523"/>
    </row>
    <row r="9524" spans="1:11" x14ac:dyDescent="0.25">
      <c r="A9524"/>
      <c r="B9524"/>
      <c r="C9524"/>
      <c r="D9524"/>
      <c r="E9524"/>
      <c r="F9524"/>
      <c r="G9524"/>
    </row>
    <row r="9525" spans="1:11" x14ac:dyDescent="0.25">
      <c r="A9525"/>
      <c r="B9525"/>
      <c r="C9525"/>
      <c r="D9525"/>
      <c r="E9525"/>
      <c r="F9525"/>
      <c r="G9525"/>
    </row>
    <row r="9526" spans="1:11" x14ac:dyDescent="0.25">
      <c r="A9526"/>
      <c r="B9526"/>
      <c r="C9526"/>
      <c r="D9526"/>
      <c r="E9526"/>
      <c r="F9526"/>
      <c r="G9526"/>
    </row>
    <row r="9527" spans="1:11" x14ac:dyDescent="0.25">
      <c r="A9527"/>
      <c r="B9527"/>
      <c r="C9527"/>
      <c r="D9527"/>
      <c r="E9527"/>
      <c r="F9527"/>
      <c r="G9527"/>
    </row>
    <row r="9534" spans="1:11" x14ac:dyDescent="0.25">
      <c r="K9534"/>
    </row>
    <row r="9535" spans="1:11" x14ac:dyDescent="0.25">
      <c r="K9535"/>
    </row>
    <row r="9536" spans="1:11" x14ac:dyDescent="0.25">
      <c r="K9536"/>
    </row>
    <row r="9537" spans="1:11" x14ac:dyDescent="0.25">
      <c r="K9537"/>
    </row>
    <row r="9538" spans="1:11" x14ac:dyDescent="0.25">
      <c r="K9538"/>
    </row>
    <row r="9539" spans="1:11" x14ac:dyDescent="0.25">
      <c r="K9539"/>
    </row>
    <row r="9540" spans="1:11" x14ac:dyDescent="0.25">
      <c r="A9540"/>
      <c r="B9540"/>
      <c r="C9540"/>
      <c r="D9540"/>
      <c r="E9540"/>
      <c r="F9540"/>
      <c r="G9540"/>
      <c r="H9540"/>
      <c r="I9540"/>
      <c r="J9540"/>
      <c r="K9540"/>
    </row>
    <row r="9541" spans="1:11" x14ac:dyDescent="0.25">
      <c r="A9541"/>
      <c r="B9541"/>
      <c r="C9541"/>
      <c r="D9541"/>
      <c r="E9541"/>
      <c r="F9541"/>
      <c r="G9541"/>
    </row>
    <row r="9542" spans="1:11" x14ac:dyDescent="0.25">
      <c r="A9542"/>
      <c r="B9542"/>
      <c r="C9542"/>
      <c r="D9542"/>
      <c r="E9542"/>
      <c r="F9542"/>
      <c r="G9542"/>
    </row>
    <row r="9543" spans="1:11" x14ac:dyDescent="0.25">
      <c r="A9543"/>
      <c r="B9543"/>
      <c r="C9543"/>
      <c r="D9543"/>
      <c r="E9543"/>
      <c r="F9543"/>
      <c r="G9543"/>
    </row>
    <row r="9544" spans="1:11" x14ac:dyDescent="0.25">
      <c r="A9544"/>
      <c r="B9544"/>
      <c r="C9544"/>
      <c r="D9544"/>
      <c r="E9544"/>
      <c r="F9544"/>
      <c r="G9544"/>
    </row>
    <row r="9545" spans="1:11" x14ac:dyDescent="0.25">
      <c r="A9545"/>
      <c r="B9545"/>
      <c r="C9545"/>
      <c r="D9545"/>
      <c r="E9545"/>
      <c r="F9545"/>
      <c r="G9545"/>
    </row>
    <row r="9546" spans="1:11" x14ac:dyDescent="0.25">
      <c r="A9546"/>
      <c r="B9546"/>
      <c r="C9546"/>
      <c r="D9546"/>
      <c r="E9546"/>
      <c r="F9546"/>
      <c r="G9546"/>
    </row>
    <row r="9547" spans="1:11" x14ac:dyDescent="0.25">
      <c r="A9547"/>
      <c r="B9547"/>
      <c r="C9547"/>
      <c r="D9547"/>
      <c r="E9547"/>
      <c r="F9547"/>
      <c r="G9547"/>
    </row>
    <row r="9548" spans="1:11" x14ac:dyDescent="0.25">
      <c r="A9548"/>
      <c r="B9548"/>
      <c r="C9548"/>
      <c r="D9548"/>
      <c r="E9548"/>
      <c r="F9548"/>
      <c r="G9548"/>
    </row>
    <row r="9555" spans="1:11" x14ac:dyDescent="0.25">
      <c r="K9555"/>
    </row>
    <row r="9556" spans="1:11" x14ac:dyDescent="0.25">
      <c r="K9556"/>
    </row>
    <row r="9557" spans="1:11" x14ac:dyDescent="0.25">
      <c r="K9557"/>
    </row>
    <row r="9558" spans="1:11" x14ac:dyDescent="0.25">
      <c r="K9558"/>
    </row>
    <row r="9559" spans="1:11" x14ac:dyDescent="0.25">
      <c r="K9559"/>
    </row>
    <row r="9560" spans="1:11" x14ac:dyDescent="0.25">
      <c r="K9560"/>
    </row>
    <row r="9561" spans="1:11" x14ac:dyDescent="0.25">
      <c r="A9561"/>
      <c r="B9561"/>
      <c r="C9561"/>
      <c r="D9561"/>
      <c r="E9561"/>
      <c r="F9561"/>
      <c r="G9561"/>
      <c r="H9561"/>
      <c r="I9561"/>
      <c r="J9561"/>
      <c r="K9561"/>
    </row>
    <row r="9562" spans="1:11" x14ac:dyDescent="0.25">
      <c r="A9562"/>
      <c r="B9562"/>
      <c r="C9562"/>
      <c r="D9562"/>
      <c r="E9562"/>
      <c r="F9562"/>
      <c r="G9562"/>
    </row>
    <row r="9563" spans="1:11" x14ac:dyDescent="0.25">
      <c r="A9563"/>
      <c r="B9563"/>
      <c r="C9563"/>
      <c r="D9563"/>
      <c r="E9563"/>
      <c r="F9563"/>
      <c r="G9563"/>
    </row>
    <row r="9564" spans="1:11" x14ac:dyDescent="0.25">
      <c r="A9564"/>
      <c r="B9564"/>
      <c r="C9564"/>
      <c r="D9564"/>
      <c r="E9564"/>
      <c r="F9564"/>
      <c r="G9564"/>
    </row>
    <row r="9565" spans="1:11" x14ac:dyDescent="0.25">
      <c r="A9565"/>
      <c r="B9565"/>
      <c r="C9565"/>
      <c r="D9565"/>
      <c r="E9565"/>
      <c r="F9565"/>
      <c r="G9565"/>
    </row>
    <row r="9566" spans="1:11" x14ac:dyDescent="0.25">
      <c r="A9566"/>
      <c r="B9566"/>
      <c r="C9566"/>
      <c r="D9566"/>
      <c r="E9566"/>
      <c r="F9566"/>
      <c r="G9566"/>
    </row>
    <row r="9567" spans="1:11" x14ac:dyDescent="0.25">
      <c r="A9567"/>
      <c r="B9567"/>
      <c r="C9567"/>
      <c r="D9567"/>
      <c r="E9567"/>
      <c r="F9567"/>
      <c r="G9567"/>
    </row>
    <row r="9568" spans="1:11" x14ac:dyDescent="0.25">
      <c r="A9568"/>
      <c r="B9568"/>
      <c r="C9568"/>
      <c r="D9568"/>
      <c r="E9568"/>
      <c r="F9568"/>
      <c r="G9568"/>
    </row>
    <row r="9569" spans="1:11" x14ac:dyDescent="0.25">
      <c r="A9569"/>
      <c r="B9569"/>
      <c r="C9569"/>
      <c r="D9569"/>
      <c r="E9569"/>
      <c r="F9569"/>
      <c r="G9569"/>
    </row>
    <row r="9576" spans="1:11" x14ac:dyDescent="0.25">
      <c r="K9576"/>
    </row>
    <row r="9577" spans="1:11" x14ac:dyDescent="0.25">
      <c r="K9577"/>
    </row>
    <row r="9578" spans="1:11" x14ac:dyDescent="0.25">
      <c r="K9578"/>
    </row>
    <row r="9579" spans="1:11" x14ac:dyDescent="0.25">
      <c r="K9579"/>
    </row>
    <row r="9580" spans="1:11" x14ac:dyDescent="0.25">
      <c r="K9580"/>
    </row>
    <row r="9581" spans="1:11" x14ac:dyDescent="0.25">
      <c r="K9581"/>
    </row>
    <row r="9582" spans="1:11" x14ac:dyDescent="0.25">
      <c r="A9582"/>
      <c r="B9582"/>
      <c r="C9582"/>
      <c r="D9582"/>
      <c r="E9582"/>
      <c r="F9582"/>
      <c r="G9582"/>
      <c r="H9582"/>
      <c r="I9582"/>
      <c r="J9582"/>
      <c r="K9582"/>
    </row>
    <row r="9583" spans="1:11" x14ac:dyDescent="0.25">
      <c r="A9583"/>
      <c r="B9583"/>
      <c r="C9583"/>
      <c r="D9583"/>
      <c r="E9583"/>
      <c r="F9583"/>
      <c r="G9583"/>
    </row>
    <row r="9584" spans="1:11" x14ac:dyDescent="0.25">
      <c r="A9584"/>
      <c r="B9584"/>
      <c r="C9584"/>
      <c r="D9584"/>
      <c r="E9584"/>
      <c r="F9584"/>
      <c r="G9584"/>
    </row>
    <row r="9585" spans="1:11" x14ac:dyDescent="0.25">
      <c r="A9585"/>
      <c r="B9585"/>
      <c r="C9585"/>
      <c r="D9585"/>
      <c r="E9585"/>
      <c r="F9585"/>
      <c r="G9585"/>
    </row>
    <row r="9586" spans="1:11" x14ac:dyDescent="0.25">
      <c r="A9586"/>
      <c r="B9586"/>
      <c r="C9586"/>
      <c r="D9586"/>
      <c r="E9586"/>
      <c r="F9586"/>
      <c r="G9586"/>
    </row>
    <row r="9587" spans="1:11" x14ac:dyDescent="0.25">
      <c r="A9587"/>
      <c r="B9587"/>
      <c r="C9587"/>
      <c r="D9587"/>
      <c r="E9587"/>
      <c r="F9587"/>
      <c r="G9587"/>
    </row>
    <row r="9588" spans="1:11" x14ac:dyDescent="0.25">
      <c r="A9588"/>
      <c r="B9588"/>
      <c r="C9588"/>
      <c r="D9588"/>
      <c r="E9588"/>
      <c r="F9588"/>
      <c r="G9588"/>
    </row>
    <row r="9589" spans="1:11" x14ac:dyDescent="0.25">
      <c r="A9589"/>
      <c r="B9589"/>
      <c r="C9589"/>
      <c r="D9589"/>
      <c r="E9589"/>
      <c r="F9589"/>
      <c r="G9589"/>
    </row>
    <row r="9590" spans="1:11" x14ac:dyDescent="0.25">
      <c r="A9590"/>
      <c r="B9590"/>
      <c r="C9590"/>
      <c r="D9590"/>
      <c r="E9590"/>
      <c r="F9590"/>
      <c r="G9590"/>
    </row>
    <row r="9597" spans="1:11" x14ac:dyDescent="0.25">
      <c r="K9597"/>
    </row>
    <row r="9598" spans="1:11" x14ac:dyDescent="0.25">
      <c r="K9598"/>
    </row>
    <row r="9599" spans="1:11" x14ac:dyDescent="0.25">
      <c r="K9599"/>
    </row>
    <row r="9600" spans="1:11" x14ac:dyDescent="0.25">
      <c r="K9600"/>
    </row>
    <row r="9601" spans="1:11" x14ac:dyDescent="0.25">
      <c r="K9601"/>
    </row>
    <row r="9602" spans="1:11" x14ac:dyDescent="0.25">
      <c r="K9602"/>
    </row>
    <row r="9603" spans="1:11" x14ac:dyDescent="0.25">
      <c r="A9603"/>
      <c r="B9603"/>
      <c r="C9603"/>
      <c r="D9603"/>
      <c r="E9603"/>
      <c r="F9603"/>
      <c r="G9603"/>
      <c r="H9603"/>
      <c r="I9603"/>
      <c r="J9603"/>
      <c r="K9603"/>
    </row>
    <row r="9604" spans="1:11" x14ac:dyDescent="0.25">
      <c r="A9604"/>
      <c r="B9604"/>
      <c r="C9604"/>
      <c r="D9604"/>
      <c r="E9604"/>
      <c r="F9604"/>
      <c r="G9604"/>
    </row>
    <row r="9605" spans="1:11" x14ac:dyDescent="0.25">
      <c r="A9605"/>
      <c r="B9605"/>
      <c r="C9605"/>
      <c r="D9605"/>
      <c r="E9605"/>
      <c r="F9605"/>
      <c r="G9605"/>
    </row>
    <row r="9606" spans="1:11" x14ac:dyDescent="0.25">
      <c r="A9606"/>
      <c r="B9606"/>
      <c r="C9606"/>
      <c r="D9606"/>
      <c r="E9606"/>
      <c r="F9606"/>
      <c r="G9606"/>
    </row>
    <row r="9607" spans="1:11" x14ac:dyDescent="0.25">
      <c r="A9607"/>
      <c r="B9607"/>
      <c r="C9607"/>
      <c r="D9607"/>
      <c r="E9607"/>
      <c r="F9607"/>
      <c r="G9607"/>
    </row>
    <row r="9608" spans="1:11" x14ac:dyDescent="0.25">
      <c r="A9608"/>
      <c r="B9608"/>
      <c r="C9608"/>
      <c r="D9608"/>
      <c r="E9608"/>
      <c r="F9608"/>
      <c r="G9608"/>
    </row>
    <row r="9609" spans="1:11" x14ac:dyDescent="0.25">
      <c r="A9609"/>
      <c r="B9609"/>
      <c r="C9609"/>
      <c r="D9609"/>
      <c r="E9609"/>
      <c r="F9609"/>
      <c r="G9609"/>
    </row>
    <row r="9610" spans="1:11" x14ac:dyDescent="0.25">
      <c r="A9610"/>
      <c r="B9610"/>
      <c r="C9610"/>
      <c r="D9610"/>
      <c r="E9610"/>
      <c r="F9610"/>
      <c r="G9610"/>
    </row>
    <row r="9611" spans="1:11" x14ac:dyDescent="0.25">
      <c r="A9611"/>
      <c r="B9611"/>
      <c r="C9611"/>
      <c r="D9611"/>
      <c r="E9611"/>
      <c r="F9611"/>
      <c r="G9611"/>
    </row>
    <row r="9618" spans="1:11" x14ac:dyDescent="0.25">
      <c r="K9618"/>
    </row>
    <row r="9619" spans="1:11" x14ac:dyDescent="0.25">
      <c r="K9619"/>
    </row>
    <row r="9620" spans="1:11" x14ac:dyDescent="0.25">
      <c r="K9620"/>
    </row>
    <row r="9621" spans="1:11" x14ac:dyDescent="0.25">
      <c r="K9621"/>
    </row>
    <row r="9622" spans="1:11" x14ac:dyDescent="0.25">
      <c r="K9622"/>
    </row>
    <row r="9623" spans="1:11" x14ac:dyDescent="0.25">
      <c r="K9623"/>
    </row>
    <row r="9624" spans="1:11" x14ac:dyDescent="0.25">
      <c r="A9624"/>
      <c r="B9624"/>
      <c r="C9624"/>
      <c r="D9624"/>
      <c r="E9624"/>
      <c r="F9624"/>
      <c r="G9624"/>
      <c r="H9624"/>
      <c r="I9624"/>
      <c r="J9624"/>
      <c r="K9624"/>
    </row>
    <row r="9625" spans="1:11" x14ac:dyDescent="0.25">
      <c r="A9625"/>
      <c r="B9625"/>
      <c r="C9625"/>
      <c r="D9625"/>
      <c r="E9625"/>
      <c r="F9625"/>
      <c r="G9625"/>
    </row>
    <row r="9626" spans="1:11" x14ac:dyDescent="0.25">
      <c r="A9626"/>
      <c r="B9626"/>
      <c r="C9626"/>
      <c r="D9626"/>
      <c r="E9626"/>
      <c r="F9626"/>
      <c r="G9626"/>
    </row>
    <row r="9627" spans="1:11" x14ac:dyDescent="0.25">
      <c r="A9627"/>
      <c r="B9627"/>
      <c r="C9627"/>
      <c r="D9627"/>
      <c r="E9627"/>
      <c r="F9627"/>
      <c r="G9627"/>
    </row>
    <row r="9628" spans="1:11" x14ac:dyDescent="0.25">
      <c r="A9628"/>
      <c r="B9628"/>
      <c r="C9628"/>
      <c r="D9628"/>
      <c r="E9628"/>
      <c r="F9628"/>
      <c r="G9628"/>
    </row>
    <row r="9629" spans="1:11" x14ac:dyDescent="0.25">
      <c r="A9629"/>
      <c r="B9629"/>
      <c r="C9629"/>
      <c r="D9629"/>
      <c r="E9629"/>
      <c r="F9629"/>
      <c r="G9629"/>
    </row>
    <row r="9630" spans="1:11" x14ac:dyDescent="0.25">
      <c r="A9630"/>
      <c r="B9630"/>
      <c r="C9630"/>
      <c r="D9630"/>
      <c r="E9630"/>
      <c r="F9630"/>
      <c r="G9630"/>
    </row>
    <row r="9631" spans="1:11" x14ac:dyDescent="0.25">
      <c r="A9631"/>
      <c r="B9631"/>
      <c r="C9631"/>
      <c r="D9631"/>
      <c r="E9631"/>
      <c r="F9631"/>
      <c r="G9631"/>
    </row>
    <row r="9632" spans="1:11" x14ac:dyDescent="0.25">
      <c r="A9632"/>
      <c r="B9632"/>
      <c r="C9632"/>
      <c r="D9632"/>
      <c r="E9632"/>
      <c r="F9632"/>
      <c r="G9632"/>
    </row>
    <row r="9639" spans="1:11" x14ac:dyDescent="0.25">
      <c r="K9639"/>
    </row>
    <row r="9640" spans="1:11" x14ac:dyDescent="0.25">
      <c r="K9640"/>
    </row>
    <row r="9641" spans="1:11" x14ac:dyDescent="0.25">
      <c r="K9641"/>
    </row>
    <row r="9642" spans="1:11" x14ac:dyDescent="0.25">
      <c r="K9642"/>
    </row>
    <row r="9643" spans="1:11" x14ac:dyDescent="0.25">
      <c r="K9643"/>
    </row>
    <row r="9644" spans="1:11" x14ac:dyDescent="0.25">
      <c r="K9644"/>
    </row>
    <row r="9645" spans="1:11" x14ac:dyDescent="0.25">
      <c r="A9645"/>
      <c r="B9645"/>
      <c r="C9645"/>
      <c r="D9645"/>
      <c r="E9645"/>
      <c r="F9645"/>
      <c r="G9645"/>
      <c r="H9645"/>
      <c r="I9645"/>
      <c r="J9645"/>
      <c r="K9645"/>
    </row>
    <row r="9646" spans="1:11" x14ac:dyDescent="0.25">
      <c r="A9646"/>
      <c r="B9646"/>
      <c r="C9646"/>
      <c r="D9646"/>
      <c r="E9646"/>
      <c r="F9646"/>
      <c r="G9646"/>
    </row>
    <row r="9647" spans="1:11" x14ac:dyDescent="0.25">
      <c r="A9647"/>
      <c r="B9647"/>
      <c r="C9647"/>
      <c r="D9647"/>
      <c r="E9647"/>
      <c r="F9647"/>
      <c r="G9647"/>
    </row>
    <row r="9648" spans="1:11" x14ac:dyDescent="0.25">
      <c r="A9648"/>
      <c r="B9648"/>
      <c r="C9648"/>
      <c r="D9648"/>
      <c r="E9648"/>
      <c r="F9648"/>
      <c r="G9648"/>
    </row>
    <row r="9649" spans="1:11" x14ac:dyDescent="0.25">
      <c r="A9649"/>
      <c r="B9649"/>
      <c r="C9649"/>
      <c r="D9649"/>
      <c r="E9649"/>
      <c r="F9649"/>
      <c r="G9649"/>
    </row>
    <row r="9650" spans="1:11" x14ac:dyDescent="0.25">
      <c r="A9650"/>
      <c r="B9650"/>
      <c r="C9650"/>
      <c r="D9650"/>
      <c r="E9650"/>
      <c r="F9650"/>
      <c r="G9650"/>
    </row>
    <row r="9651" spans="1:11" x14ac:dyDescent="0.25">
      <c r="A9651"/>
      <c r="B9651"/>
      <c r="C9651"/>
      <c r="D9651"/>
      <c r="E9651"/>
      <c r="F9651"/>
      <c r="G9651"/>
    </row>
    <row r="9652" spans="1:11" x14ac:dyDescent="0.25">
      <c r="A9652"/>
      <c r="B9652"/>
      <c r="C9652"/>
      <c r="D9652"/>
      <c r="E9652"/>
      <c r="F9652"/>
      <c r="G9652"/>
    </row>
    <row r="9653" spans="1:11" x14ac:dyDescent="0.25">
      <c r="A9653"/>
      <c r="B9653"/>
      <c r="C9653"/>
      <c r="D9653"/>
      <c r="E9653"/>
      <c r="F9653"/>
      <c r="G9653"/>
    </row>
    <row r="9660" spans="1:11" x14ac:dyDescent="0.25">
      <c r="K9660"/>
    </row>
    <row r="9661" spans="1:11" x14ac:dyDescent="0.25">
      <c r="K9661"/>
    </row>
    <row r="9662" spans="1:11" x14ac:dyDescent="0.25">
      <c r="K9662"/>
    </row>
    <row r="9663" spans="1:11" x14ac:dyDescent="0.25">
      <c r="K9663"/>
    </row>
    <row r="9664" spans="1:11" x14ac:dyDescent="0.25">
      <c r="K9664"/>
    </row>
    <row r="9665" spans="1:11" x14ac:dyDescent="0.25">
      <c r="K9665"/>
    </row>
    <row r="9666" spans="1:11" x14ac:dyDescent="0.25">
      <c r="A9666"/>
      <c r="B9666"/>
      <c r="C9666"/>
      <c r="D9666"/>
      <c r="E9666"/>
      <c r="F9666"/>
      <c r="G9666"/>
      <c r="H9666"/>
      <c r="I9666"/>
      <c r="J9666"/>
      <c r="K9666"/>
    </row>
    <row r="9667" spans="1:11" x14ac:dyDescent="0.25">
      <c r="A9667"/>
      <c r="B9667"/>
      <c r="C9667"/>
      <c r="D9667"/>
      <c r="E9667"/>
      <c r="F9667"/>
      <c r="G9667"/>
    </row>
    <row r="9668" spans="1:11" x14ac:dyDescent="0.25">
      <c r="A9668"/>
      <c r="B9668"/>
      <c r="C9668"/>
      <c r="D9668"/>
      <c r="E9668"/>
      <c r="F9668"/>
      <c r="G9668"/>
    </row>
    <row r="9669" spans="1:11" x14ac:dyDescent="0.25">
      <c r="A9669"/>
      <c r="B9669"/>
      <c r="C9669"/>
      <c r="D9669"/>
      <c r="E9669"/>
      <c r="F9669"/>
      <c r="G9669"/>
    </row>
    <row r="9670" spans="1:11" x14ac:dyDescent="0.25">
      <c r="A9670"/>
      <c r="B9670"/>
      <c r="C9670"/>
      <c r="D9670"/>
      <c r="E9670"/>
      <c r="F9670"/>
      <c r="G9670"/>
    </row>
    <row r="9671" spans="1:11" x14ac:dyDescent="0.25">
      <c r="A9671"/>
      <c r="B9671"/>
      <c r="C9671"/>
      <c r="D9671"/>
      <c r="E9671"/>
      <c r="F9671"/>
      <c r="G9671"/>
    </row>
    <row r="9672" spans="1:11" x14ac:dyDescent="0.25">
      <c r="A9672"/>
      <c r="B9672"/>
      <c r="C9672"/>
      <c r="D9672"/>
      <c r="E9672"/>
      <c r="F9672"/>
      <c r="G9672"/>
    </row>
    <row r="9673" spans="1:11" x14ac:dyDescent="0.25">
      <c r="A9673"/>
      <c r="B9673"/>
      <c r="C9673"/>
      <c r="D9673"/>
      <c r="E9673"/>
      <c r="F9673"/>
      <c r="G9673"/>
    </row>
    <row r="9674" spans="1:11" x14ac:dyDescent="0.25">
      <c r="A9674"/>
      <c r="B9674"/>
      <c r="C9674"/>
      <c r="D9674"/>
      <c r="E9674"/>
      <c r="F9674"/>
      <c r="G9674"/>
    </row>
    <row r="9681" spans="1:11" x14ac:dyDescent="0.25">
      <c r="K9681"/>
    </row>
    <row r="9682" spans="1:11" x14ac:dyDescent="0.25">
      <c r="K9682"/>
    </row>
    <row r="9683" spans="1:11" x14ac:dyDescent="0.25">
      <c r="K9683"/>
    </row>
    <row r="9684" spans="1:11" x14ac:dyDescent="0.25">
      <c r="K9684"/>
    </row>
    <row r="9685" spans="1:11" x14ac:dyDescent="0.25">
      <c r="K9685"/>
    </row>
    <row r="9686" spans="1:11" x14ac:dyDescent="0.25">
      <c r="K9686"/>
    </row>
    <row r="9687" spans="1:11" x14ac:dyDescent="0.25">
      <c r="A9687"/>
      <c r="B9687"/>
      <c r="C9687"/>
      <c r="D9687"/>
      <c r="E9687"/>
      <c r="F9687"/>
      <c r="G9687"/>
      <c r="H9687"/>
      <c r="I9687"/>
      <c r="J9687"/>
      <c r="K9687"/>
    </row>
    <row r="9688" spans="1:11" x14ac:dyDescent="0.25">
      <c r="A9688"/>
      <c r="B9688"/>
      <c r="C9688"/>
      <c r="D9688"/>
      <c r="E9688"/>
      <c r="F9688"/>
      <c r="G9688"/>
    </row>
    <row r="9689" spans="1:11" x14ac:dyDescent="0.25">
      <c r="A9689"/>
      <c r="B9689"/>
      <c r="C9689"/>
      <c r="D9689"/>
      <c r="E9689"/>
      <c r="F9689"/>
      <c r="G9689"/>
    </row>
    <row r="9690" spans="1:11" x14ac:dyDescent="0.25">
      <c r="A9690"/>
      <c r="B9690"/>
      <c r="C9690"/>
      <c r="D9690"/>
      <c r="E9690"/>
      <c r="F9690"/>
      <c r="G9690"/>
    </row>
    <row r="9691" spans="1:11" x14ac:dyDescent="0.25">
      <c r="A9691"/>
      <c r="B9691"/>
      <c r="C9691"/>
      <c r="D9691"/>
      <c r="E9691"/>
      <c r="F9691"/>
      <c r="G9691"/>
    </row>
    <row r="9692" spans="1:11" x14ac:dyDescent="0.25">
      <c r="A9692"/>
      <c r="B9692"/>
      <c r="C9692"/>
      <c r="D9692"/>
      <c r="E9692"/>
      <c r="F9692"/>
      <c r="G9692"/>
    </row>
    <row r="9693" spans="1:11" x14ac:dyDescent="0.25">
      <c r="A9693"/>
      <c r="B9693"/>
      <c r="C9693"/>
      <c r="D9693"/>
      <c r="E9693"/>
      <c r="F9693"/>
      <c r="G9693"/>
    </row>
    <row r="9694" spans="1:11" x14ac:dyDescent="0.25">
      <c r="A9694"/>
      <c r="B9694"/>
      <c r="C9694"/>
      <c r="D9694"/>
      <c r="E9694"/>
      <c r="F9694"/>
      <c r="G9694"/>
    </row>
    <row r="9695" spans="1:11" x14ac:dyDescent="0.25">
      <c r="A9695"/>
      <c r="B9695"/>
      <c r="C9695"/>
      <c r="D9695"/>
      <c r="E9695"/>
      <c r="F9695"/>
      <c r="G9695"/>
    </row>
    <row r="9702" spans="1:11" x14ac:dyDescent="0.25">
      <c r="K9702"/>
    </row>
    <row r="9703" spans="1:11" x14ac:dyDescent="0.25">
      <c r="K9703"/>
    </row>
    <row r="9704" spans="1:11" x14ac:dyDescent="0.25">
      <c r="K9704"/>
    </row>
    <row r="9705" spans="1:11" x14ac:dyDescent="0.25">
      <c r="K9705"/>
    </row>
    <row r="9706" spans="1:11" x14ac:dyDescent="0.25">
      <c r="K9706"/>
    </row>
    <row r="9707" spans="1:11" x14ac:dyDescent="0.25">
      <c r="K9707"/>
    </row>
    <row r="9708" spans="1:11" x14ac:dyDescent="0.25">
      <c r="A9708"/>
      <c r="B9708"/>
      <c r="C9708"/>
      <c r="D9708"/>
      <c r="E9708"/>
      <c r="F9708"/>
      <c r="G9708"/>
      <c r="H9708"/>
      <c r="I9708"/>
      <c r="J9708"/>
      <c r="K9708"/>
    </row>
    <row r="9709" spans="1:11" x14ac:dyDescent="0.25">
      <c r="A9709"/>
      <c r="B9709"/>
      <c r="C9709"/>
      <c r="D9709"/>
      <c r="E9709"/>
      <c r="F9709"/>
      <c r="G9709"/>
    </row>
    <row r="9710" spans="1:11" x14ac:dyDescent="0.25">
      <c r="A9710"/>
      <c r="B9710"/>
      <c r="C9710"/>
      <c r="D9710"/>
      <c r="E9710"/>
      <c r="F9710"/>
      <c r="G9710"/>
    </row>
    <row r="9711" spans="1:11" x14ac:dyDescent="0.25">
      <c r="A9711"/>
      <c r="B9711"/>
      <c r="C9711"/>
      <c r="D9711"/>
      <c r="E9711"/>
      <c r="F9711"/>
      <c r="G9711"/>
    </row>
    <row r="9712" spans="1:11" x14ac:dyDescent="0.25">
      <c r="A9712"/>
      <c r="B9712"/>
      <c r="C9712"/>
      <c r="D9712"/>
      <c r="E9712"/>
      <c r="F9712"/>
      <c r="G9712"/>
    </row>
    <row r="9713" spans="1:11" x14ac:dyDescent="0.25">
      <c r="A9713"/>
      <c r="B9713"/>
      <c r="C9713"/>
      <c r="D9713"/>
      <c r="E9713"/>
      <c r="F9713"/>
      <c r="G9713"/>
    </row>
    <row r="9714" spans="1:11" x14ac:dyDescent="0.25">
      <c r="A9714"/>
      <c r="B9714"/>
      <c r="C9714"/>
      <c r="D9714"/>
      <c r="E9714"/>
      <c r="F9714"/>
      <c r="G9714"/>
    </row>
    <row r="9715" spans="1:11" x14ac:dyDescent="0.25">
      <c r="A9715"/>
      <c r="B9715"/>
      <c r="C9715"/>
      <c r="D9715"/>
      <c r="E9715"/>
      <c r="F9715"/>
      <c r="G9715"/>
    </row>
    <row r="9716" spans="1:11" x14ac:dyDescent="0.25">
      <c r="A9716"/>
      <c r="B9716"/>
      <c r="C9716"/>
      <c r="D9716"/>
      <c r="E9716"/>
      <c r="F9716"/>
      <c r="G9716"/>
    </row>
    <row r="9723" spans="1:11" x14ac:dyDescent="0.25">
      <c r="K9723"/>
    </row>
    <row r="9724" spans="1:11" x14ac:dyDescent="0.25">
      <c r="K9724"/>
    </row>
    <row r="9725" spans="1:11" x14ac:dyDescent="0.25">
      <c r="K9725"/>
    </row>
    <row r="9726" spans="1:11" x14ac:dyDescent="0.25">
      <c r="K9726"/>
    </row>
    <row r="9727" spans="1:11" x14ac:dyDescent="0.25">
      <c r="K9727"/>
    </row>
    <row r="9728" spans="1:11" x14ac:dyDescent="0.25">
      <c r="K9728"/>
    </row>
    <row r="9729" spans="1:11" x14ac:dyDescent="0.25">
      <c r="A9729"/>
      <c r="B9729"/>
      <c r="C9729"/>
      <c r="D9729"/>
      <c r="E9729"/>
      <c r="F9729"/>
      <c r="G9729"/>
      <c r="H9729"/>
      <c r="I9729"/>
      <c r="J9729"/>
      <c r="K9729"/>
    </row>
    <row r="9730" spans="1:11" x14ac:dyDescent="0.25">
      <c r="A9730"/>
      <c r="B9730"/>
      <c r="C9730"/>
      <c r="D9730"/>
      <c r="E9730"/>
      <c r="F9730"/>
      <c r="G9730"/>
    </row>
    <row r="9731" spans="1:11" x14ac:dyDescent="0.25">
      <c r="A9731"/>
      <c r="B9731"/>
      <c r="C9731"/>
      <c r="D9731"/>
      <c r="E9731"/>
      <c r="F9731"/>
      <c r="G9731"/>
    </row>
    <row r="9732" spans="1:11" x14ac:dyDescent="0.25">
      <c r="A9732"/>
      <c r="B9732"/>
      <c r="C9732"/>
      <c r="D9732"/>
      <c r="E9732"/>
      <c r="F9732"/>
      <c r="G9732"/>
    </row>
    <row r="9733" spans="1:11" x14ac:dyDescent="0.25">
      <c r="A9733"/>
      <c r="B9733"/>
      <c r="C9733"/>
      <c r="D9733"/>
      <c r="E9733"/>
      <c r="F9733"/>
      <c r="G9733"/>
    </row>
    <row r="9734" spans="1:11" x14ac:dyDescent="0.25">
      <c r="A9734"/>
      <c r="B9734"/>
      <c r="C9734"/>
      <c r="D9734"/>
      <c r="E9734"/>
      <c r="F9734"/>
      <c r="G9734"/>
    </row>
    <row r="9735" spans="1:11" x14ac:dyDescent="0.25">
      <c r="A9735"/>
      <c r="B9735"/>
      <c r="C9735"/>
      <c r="D9735"/>
      <c r="E9735"/>
      <c r="F9735"/>
      <c r="G9735"/>
    </row>
    <row r="9736" spans="1:11" x14ac:dyDescent="0.25">
      <c r="A9736"/>
      <c r="B9736"/>
      <c r="C9736"/>
      <c r="D9736"/>
      <c r="E9736"/>
      <c r="F9736"/>
      <c r="G9736"/>
    </row>
    <row r="9737" spans="1:11" x14ac:dyDescent="0.25">
      <c r="A9737"/>
      <c r="B9737"/>
      <c r="C9737"/>
      <c r="D9737"/>
      <c r="E9737"/>
      <c r="F9737"/>
      <c r="G9737"/>
    </row>
    <row r="9744" spans="1:11" x14ac:dyDescent="0.25">
      <c r="K9744"/>
    </row>
    <row r="9745" spans="1:11" x14ac:dyDescent="0.25">
      <c r="K9745"/>
    </row>
    <row r="9746" spans="1:11" x14ac:dyDescent="0.25">
      <c r="K9746"/>
    </row>
    <row r="9747" spans="1:11" x14ac:dyDescent="0.25">
      <c r="K9747"/>
    </row>
    <row r="9748" spans="1:11" x14ac:dyDescent="0.25">
      <c r="K9748"/>
    </row>
    <row r="9749" spans="1:11" x14ac:dyDescent="0.25">
      <c r="K9749"/>
    </row>
    <row r="9750" spans="1:11" x14ac:dyDescent="0.25">
      <c r="A9750"/>
      <c r="B9750"/>
      <c r="C9750"/>
      <c r="D9750"/>
      <c r="E9750"/>
      <c r="F9750"/>
      <c r="G9750"/>
      <c r="H9750"/>
      <c r="I9750"/>
      <c r="J9750"/>
      <c r="K9750"/>
    </row>
    <row r="9751" spans="1:11" x14ac:dyDescent="0.25">
      <c r="A9751"/>
      <c r="B9751"/>
      <c r="C9751"/>
      <c r="D9751"/>
      <c r="E9751"/>
      <c r="F9751"/>
      <c r="G9751"/>
    </row>
    <row r="9752" spans="1:11" x14ac:dyDescent="0.25">
      <c r="A9752"/>
      <c r="B9752"/>
      <c r="C9752"/>
      <c r="D9752"/>
      <c r="E9752"/>
      <c r="F9752"/>
      <c r="G9752"/>
    </row>
    <row r="9753" spans="1:11" x14ac:dyDescent="0.25">
      <c r="A9753"/>
      <c r="B9753"/>
      <c r="C9753"/>
      <c r="D9753"/>
      <c r="E9753"/>
      <c r="F9753"/>
      <c r="G9753"/>
    </row>
    <row r="9754" spans="1:11" x14ac:dyDescent="0.25">
      <c r="A9754"/>
      <c r="B9754"/>
      <c r="C9754"/>
      <c r="D9754"/>
      <c r="E9754"/>
      <c r="F9754"/>
      <c r="G9754"/>
    </row>
    <row r="9755" spans="1:11" x14ac:dyDescent="0.25">
      <c r="A9755"/>
      <c r="B9755"/>
      <c r="C9755"/>
      <c r="D9755"/>
      <c r="E9755"/>
      <c r="F9755"/>
      <c r="G9755"/>
    </row>
    <row r="9756" spans="1:11" x14ac:dyDescent="0.25">
      <c r="A9756"/>
      <c r="B9756"/>
      <c r="C9756"/>
      <c r="D9756"/>
      <c r="E9756"/>
      <c r="F9756"/>
      <c r="G9756"/>
    </row>
    <row r="9757" spans="1:11" x14ac:dyDescent="0.25">
      <c r="A9757"/>
      <c r="B9757"/>
      <c r="C9757"/>
      <c r="D9757"/>
      <c r="E9757"/>
      <c r="F9757"/>
      <c r="G9757"/>
    </row>
    <row r="9758" spans="1:11" x14ac:dyDescent="0.25">
      <c r="A9758"/>
      <c r="B9758"/>
      <c r="C9758"/>
      <c r="D9758"/>
      <c r="E9758"/>
      <c r="F9758"/>
      <c r="G9758"/>
    </row>
    <row r="9765" spans="1:11" x14ac:dyDescent="0.25">
      <c r="K9765"/>
    </row>
    <row r="9766" spans="1:11" x14ac:dyDescent="0.25">
      <c r="K9766"/>
    </row>
    <row r="9767" spans="1:11" x14ac:dyDescent="0.25">
      <c r="K9767"/>
    </row>
    <row r="9768" spans="1:11" x14ac:dyDescent="0.25">
      <c r="K9768"/>
    </row>
    <row r="9769" spans="1:11" x14ac:dyDescent="0.25">
      <c r="K9769"/>
    </row>
    <row r="9770" spans="1:11" x14ac:dyDescent="0.25">
      <c r="K9770"/>
    </row>
    <row r="9771" spans="1:11" x14ac:dyDescent="0.25">
      <c r="A9771"/>
      <c r="B9771"/>
      <c r="C9771"/>
      <c r="D9771"/>
      <c r="E9771"/>
      <c r="F9771"/>
      <c r="G9771"/>
      <c r="H9771"/>
      <c r="I9771"/>
      <c r="J9771"/>
      <c r="K9771"/>
    </row>
    <row r="9772" spans="1:11" x14ac:dyDescent="0.25">
      <c r="A9772"/>
      <c r="B9772"/>
      <c r="C9772"/>
      <c r="D9772"/>
      <c r="E9772"/>
      <c r="F9772"/>
      <c r="G9772"/>
    </row>
    <row r="9773" spans="1:11" x14ac:dyDescent="0.25">
      <c r="A9773"/>
      <c r="B9773"/>
      <c r="C9773"/>
      <c r="D9773"/>
      <c r="E9773"/>
      <c r="F9773"/>
      <c r="G9773"/>
    </row>
    <row r="9774" spans="1:11" x14ac:dyDescent="0.25">
      <c r="A9774"/>
      <c r="B9774"/>
      <c r="C9774"/>
      <c r="D9774"/>
      <c r="E9774"/>
      <c r="F9774"/>
      <c r="G9774"/>
    </row>
    <row r="9775" spans="1:11" x14ac:dyDescent="0.25">
      <c r="A9775"/>
      <c r="B9775"/>
      <c r="C9775"/>
      <c r="D9775"/>
      <c r="E9775"/>
      <c r="F9775"/>
      <c r="G9775"/>
    </row>
    <row r="9776" spans="1:11" x14ac:dyDescent="0.25">
      <c r="A9776"/>
      <c r="B9776"/>
      <c r="C9776"/>
      <c r="D9776"/>
      <c r="E9776"/>
      <c r="F9776"/>
      <c r="G9776"/>
    </row>
    <row r="9777" spans="1:11" x14ac:dyDescent="0.25">
      <c r="A9777"/>
      <c r="B9777"/>
      <c r="C9777"/>
      <c r="D9777"/>
      <c r="E9777"/>
      <c r="F9777"/>
      <c r="G9777"/>
    </row>
    <row r="9778" spans="1:11" x14ac:dyDescent="0.25">
      <c r="A9778"/>
      <c r="B9778"/>
      <c r="C9778"/>
      <c r="D9778"/>
      <c r="E9778"/>
      <c r="F9778"/>
      <c r="G9778"/>
    </row>
    <row r="9779" spans="1:11" x14ac:dyDescent="0.25">
      <c r="A9779"/>
      <c r="B9779"/>
      <c r="C9779"/>
      <c r="D9779"/>
      <c r="E9779"/>
      <c r="F9779"/>
      <c r="G9779"/>
    </row>
    <row r="9786" spans="1:11" x14ac:dyDescent="0.25">
      <c r="K9786"/>
    </row>
    <row r="9787" spans="1:11" x14ac:dyDescent="0.25">
      <c r="K9787"/>
    </row>
    <row r="9788" spans="1:11" x14ac:dyDescent="0.25">
      <c r="K9788"/>
    </row>
    <row r="9789" spans="1:11" x14ac:dyDescent="0.25">
      <c r="K9789"/>
    </row>
    <row r="9790" spans="1:11" x14ac:dyDescent="0.25">
      <c r="K9790"/>
    </row>
    <row r="9791" spans="1:11" x14ac:dyDescent="0.25">
      <c r="K9791"/>
    </row>
    <row r="9792" spans="1:11" x14ac:dyDescent="0.25">
      <c r="A9792"/>
      <c r="B9792"/>
      <c r="C9792"/>
      <c r="D9792"/>
      <c r="E9792"/>
      <c r="F9792"/>
      <c r="G9792"/>
      <c r="H9792"/>
      <c r="I9792"/>
      <c r="J9792"/>
      <c r="K9792"/>
    </row>
    <row r="9793" spans="1:11" x14ac:dyDescent="0.25">
      <c r="A9793"/>
      <c r="B9793"/>
      <c r="C9793"/>
      <c r="D9793"/>
      <c r="E9793"/>
      <c r="F9793"/>
      <c r="G9793"/>
    </row>
    <row r="9794" spans="1:11" x14ac:dyDescent="0.25">
      <c r="A9794"/>
      <c r="B9794"/>
      <c r="C9794"/>
      <c r="D9794"/>
      <c r="E9794"/>
      <c r="F9794"/>
      <c r="G9794"/>
    </row>
    <row r="9795" spans="1:11" x14ac:dyDescent="0.25">
      <c r="A9795"/>
      <c r="B9795"/>
      <c r="C9795"/>
      <c r="D9795"/>
      <c r="E9795"/>
      <c r="F9795"/>
      <c r="G9795"/>
    </row>
    <row r="9796" spans="1:11" x14ac:dyDescent="0.25">
      <c r="A9796"/>
      <c r="B9796"/>
      <c r="C9796"/>
      <c r="D9796"/>
      <c r="E9796"/>
      <c r="F9796"/>
      <c r="G9796"/>
    </row>
    <row r="9797" spans="1:11" x14ac:dyDescent="0.25">
      <c r="A9797"/>
      <c r="B9797"/>
      <c r="C9797"/>
      <c r="D9797"/>
      <c r="E9797"/>
      <c r="F9797"/>
      <c r="G9797"/>
    </row>
    <row r="9798" spans="1:11" x14ac:dyDescent="0.25">
      <c r="A9798"/>
      <c r="B9798"/>
      <c r="C9798"/>
      <c r="D9798"/>
      <c r="E9798"/>
      <c r="F9798"/>
      <c r="G9798"/>
    </row>
    <row r="9799" spans="1:11" x14ac:dyDescent="0.25">
      <c r="A9799"/>
      <c r="B9799"/>
      <c r="C9799"/>
      <c r="D9799"/>
      <c r="E9799"/>
      <c r="F9799"/>
      <c r="G9799"/>
    </row>
    <row r="9800" spans="1:11" x14ac:dyDescent="0.25">
      <c r="A9800"/>
      <c r="B9800"/>
      <c r="C9800"/>
      <c r="D9800"/>
      <c r="E9800"/>
      <c r="F9800"/>
      <c r="G9800"/>
    </row>
    <row r="9807" spans="1:11" x14ac:dyDescent="0.25">
      <c r="K9807"/>
    </row>
    <row r="9808" spans="1:11" x14ac:dyDescent="0.25">
      <c r="K9808"/>
    </row>
    <row r="9809" spans="1:11" x14ac:dyDescent="0.25">
      <c r="K9809"/>
    </row>
    <row r="9810" spans="1:11" x14ac:dyDescent="0.25">
      <c r="K9810"/>
    </row>
    <row r="9811" spans="1:11" x14ac:dyDescent="0.25">
      <c r="K9811"/>
    </row>
    <row r="9812" spans="1:11" x14ac:dyDescent="0.25">
      <c r="K9812"/>
    </row>
    <row r="9813" spans="1:11" x14ac:dyDescent="0.25">
      <c r="A9813"/>
      <c r="B9813"/>
      <c r="C9813"/>
      <c r="D9813"/>
      <c r="E9813"/>
      <c r="F9813"/>
      <c r="G9813"/>
      <c r="H9813"/>
      <c r="I9813"/>
      <c r="J9813"/>
      <c r="K9813"/>
    </row>
    <row r="9814" spans="1:11" x14ac:dyDescent="0.25">
      <c r="A9814"/>
      <c r="B9814"/>
      <c r="C9814"/>
      <c r="D9814"/>
      <c r="E9814"/>
      <c r="F9814"/>
      <c r="G9814"/>
    </row>
    <row r="9815" spans="1:11" x14ac:dyDescent="0.25">
      <c r="A9815"/>
      <c r="B9815"/>
      <c r="C9815"/>
      <c r="D9815"/>
      <c r="E9815"/>
      <c r="F9815"/>
      <c r="G9815"/>
    </row>
    <row r="9816" spans="1:11" x14ac:dyDescent="0.25">
      <c r="A9816"/>
      <c r="B9816"/>
      <c r="C9816"/>
      <c r="D9816"/>
      <c r="E9816"/>
      <c r="F9816"/>
      <c r="G9816"/>
    </row>
    <row r="9817" spans="1:11" x14ac:dyDescent="0.25">
      <c r="A9817"/>
      <c r="B9817"/>
      <c r="C9817"/>
      <c r="D9817"/>
      <c r="E9817"/>
      <c r="F9817"/>
      <c r="G9817"/>
    </row>
    <row r="9818" spans="1:11" x14ac:dyDescent="0.25">
      <c r="A9818"/>
      <c r="B9818"/>
      <c r="C9818"/>
      <c r="D9818"/>
      <c r="E9818"/>
      <c r="F9818"/>
      <c r="G9818"/>
    </row>
    <row r="9819" spans="1:11" x14ac:dyDescent="0.25">
      <c r="A9819"/>
      <c r="B9819"/>
      <c r="C9819"/>
      <c r="D9819"/>
      <c r="E9819"/>
      <c r="F9819"/>
      <c r="G9819"/>
    </row>
    <row r="9820" spans="1:11" x14ac:dyDescent="0.25">
      <c r="A9820"/>
      <c r="B9820"/>
      <c r="C9820"/>
      <c r="D9820"/>
      <c r="E9820"/>
      <c r="F9820"/>
      <c r="G9820"/>
    </row>
    <row r="9821" spans="1:11" x14ac:dyDescent="0.25">
      <c r="A9821"/>
      <c r="B9821"/>
      <c r="C9821"/>
      <c r="D9821"/>
      <c r="E9821"/>
      <c r="F9821"/>
      <c r="G9821"/>
    </row>
    <row r="9828" spans="1:11" x14ac:dyDescent="0.25">
      <c r="K9828"/>
    </row>
    <row r="9829" spans="1:11" x14ac:dyDescent="0.25">
      <c r="K9829"/>
    </row>
    <row r="9830" spans="1:11" x14ac:dyDescent="0.25">
      <c r="K9830"/>
    </row>
    <row r="9831" spans="1:11" x14ac:dyDescent="0.25">
      <c r="K9831"/>
    </row>
    <row r="9832" spans="1:11" x14ac:dyDescent="0.25">
      <c r="K9832"/>
    </row>
    <row r="9833" spans="1:11" x14ac:dyDescent="0.25">
      <c r="K9833"/>
    </row>
    <row r="9834" spans="1:11" x14ac:dyDescent="0.25">
      <c r="A9834"/>
      <c r="B9834"/>
      <c r="C9834"/>
      <c r="D9834"/>
      <c r="E9834"/>
      <c r="F9834"/>
      <c r="G9834"/>
      <c r="H9834"/>
      <c r="I9834"/>
      <c r="J9834"/>
      <c r="K9834"/>
    </row>
    <row r="9835" spans="1:11" x14ac:dyDescent="0.25">
      <c r="A9835"/>
      <c r="B9835"/>
      <c r="C9835"/>
      <c r="D9835"/>
      <c r="E9835"/>
      <c r="F9835"/>
      <c r="G9835"/>
    </row>
    <row r="9836" spans="1:11" x14ac:dyDescent="0.25">
      <c r="A9836"/>
      <c r="B9836"/>
      <c r="C9836"/>
      <c r="D9836"/>
      <c r="E9836"/>
      <c r="F9836"/>
      <c r="G9836"/>
    </row>
    <row r="9837" spans="1:11" x14ac:dyDescent="0.25">
      <c r="A9837"/>
      <c r="B9837"/>
      <c r="C9837"/>
      <c r="D9837"/>
      <c r="E9837"/>
      <c r="F9837"/>
      <c r="G9837"/>
    </row>
    <row r="9838" spans="1:11" x14ac:dyDescent="0.25">
      <c r="A9838"/>
      <c r="B9838"/>
      <c r="C9838"/>
      <c r="D9838"/>
      <c r="E9838"/>
      <c r="F9838"/>
      <c r="G9838"/>
    </row>
    <row r="9839" spans="1:11" x14ac:dyDescent="0.25">
      <c r="A9839"/>
      <c r="B9839"/>
      <c r="C9839"/>
      <c r="D9839"/>
      <c r="E9839"/>
      <c r="F9839"/>
      <c r="G9839"/>
    </row>
    <row r="9840" spans="1:11" x14ac:dyDescent="0.25">
      <c r="A9840"/>
      <c r="B9840"/>
      <c r="C9840"/>
      <c r="D9840"/>
      <c r="E9840"/>
      <c r="F9840"/>
      <c r="G9840"/>
    </row>
    <row r="9841" spans="1:11" x14ac:dyDescent="0.25">
      <c r="A9841"/>
      <c r="B9841"/>
      <c r="C9841"/>
      <c r="D9841"/>
      <c r="E9841"/>
      <c r="F9841"/>
      <c r="G9841"/>
    </row>
    <row r="9842" spans="1:11" x14ac:dyDescent="0.25">
      <c r="A9842"/>
      <c r="B9842"/>
      <c r="C9842"/>
      <c r="D9842"/>
      <c r="E9842"/>
      <c r="F9842"/>
      <c r="G9842"/>
    </row>
    <row r="9849" spans="1:11" x14ac:dyDescent="0.25">
      <c r="K9849"/>
    </row>
    <row r="9850" spans="1:11" x14ac:dyDescent="0.25">
      <c r="K9850"/>
    </row>
    <row r="9851" spans="1:11" x14ac:dyDescent="0.25">
      <c r="K9851"/>
    </row>
    <row r="9852" spans="1:11" x14ac:dyDescent="0.25">
      <c r="K9852"/>
    </row>
    <row r="9853" spans="1:11" x14ac:dyDescent="0.25">
      <c r="K9853"/>
    </row>
    <row r="9854" spans="1:11" x14ac:dyDescent="0.25">
      <c r="K9854"/>
    </row>
    <row r="9855" spans="1:11" x14ac:dyDescent="0.25">
      <c r="A9855"/>
      <c r="B9855"/>
      <c r="C9855"/>
      <c r="D9855"/>
      <c r="E9855"/>
      <c r="F9855"/>
      <c r="G9855"/>
      <c r="H9855"/>
      <c r="I9855"/>
      <c r="J9855"/>
      <c r="K9855"/>
    </row>
    <row r="9856" spans="1:11" x14ac:dyDescent="0.25">
      <c r="A9856"/>
      <c r="B9856"/>
      <c r="C9856"/>
      <c r="D9856"/>
      <c r="E9856"/>
      <c r="F9856"/>
      <c r="G9856"/>
    </row>
    <row r="9857" spans="1:11" x14ac:dyDescent="0.25">
      <c r="A9857"/>
      <c r="B9857"/>
      <c r="C9857"/>
      <c r="D9857"/>
      <c r="E9857"/>
      <c r="F9857"/>
      <c r="G9857"/>
    </row>
    <row r="9858" spans="1:11" x14ac:dyDescent="0.25">
      <c r="A9858"/>
      <c r="B9858"/>
      <c r="C9858"/>
      <c r="D9858"/>
      <c r="E9858"/>
      <c r="F9858"/>
      <c r="G9858"/>
    </row>
    <row r="9859" spans="1:11" x14ac:dyDescent="0.25">
      <c r="A9859"/>
      <c r="B9859"/>
      <c r="C9859"/>
      <c r="D9859"/>
      <c r="E9859"/>
      <c r="F9859"/>
      <c r="G9859"/>
    </row>
    <row r="9860" spans="1:11" x14ac:dyDescent="0.25">
      <c r="A9860"/>
      <c r="B9860"/>
      <c r="C9860"/>
      <c r="D9860"/>
      <c r="E9860"/>
      <c r="F9860"/>
      <c r="G9860"/>
    </row>
    <row r="9861" spans="1:11" x14ac:dyDescent="0.25">
      <c r="A9861"/>
      <c r="B9861"/>
      <c r="C9861"/>
      <c r="D9861"/>
      <c r="E9861"/>
      <c r="F9861"/>
      <c r="G9861"/>
    </row>
    <row r="9862" spans="1:11" x14ac:dyDescent="0.25">
      <c r="A9862"/>
      <c r="B9862"/>
      <c r="C9862"/>
      <c r="D9862"/>
      <c r="E9862"/>
      <c r="F9862"/>
      <c r="G9862"/>
    </row>
    <row r="9863" spans="1:11" x14ac:dyDescent="0.25">
      <c r="A9863"/>
      <c r="B9863"/>
      <c r="C9863"/>
      <c r="D9863"/>
      <c r="E9863"/>
      <c r="F9863"/>
      <c r="G9863"/>
    </row>
    <row r="9870" spans="1:11" x14ac:dyDescent="0.25">
      <c r="K9870"/>
    </row>
    <row r="9871" spans="1:11" x14ac:dyDescent="0.25">
      <c r="K9871"/>
    </row>
    <row r="9872" spans="1:11" x14ac:dyDescent="0.25">
      <c r="K9872"/>
    </row>
    <row r="9873" spans="1:11" x14ac:dyDescent="0.25">
      <c r="K9873"/>
    </row>
    <row r="9874" spans="1:11" x14ac:dyDescent="0.25">
      <c r="K9874"/>
    </row>
    <row r="9875" spans="1:11" x14ac:dyDescent="0.25">
      <c r="K9875"/>
    </row>
    <row r="9876" spans="1:11" x14ac:dyDescent="0.25">
      <c r="A9876"/>
      <c r="B9876"/>
      <c r="C9876"/>
      <c r="D9876"/>
      <c r="E9876"/>
      <c r="F9876"/>
      <c r="G9876"/>
      <c r="H9876"/>
      <c r="I9876"/>
      <c r="J9876"/>
      <c r="K9876"/>
    </row>
    <row r="9877" spans="1:11" x14ac:dyDescent="0.25">
      <c r="A9877"/>
      <c r="B9877"/>
      <c r="C9877"/>
      <c r="D9877"/>
      <c r="E9877"/>
      <c r="F9877"/>
      <c r="G9877"/>
    </row>
    <row r="9878" spans="1:11" x14ac:dyDescent="0.25">
      <c r="A9878"/>
      <c r="B9878"/>
      <c r="C9878"/>
      <c r="D9878"/>
      <c r="E9878"/>
      <c r="F9878"/>
      <c r="G9878"/>
    </row>
    <row r="9879" spans="1:11" x14ac:dyDescent="0.25">
      <c r="A9879"/>
      <c r="B9879"/>
      <c r="C9879"/>
      <c r="D9879"/>
      <c r="E9879"/>
      <c r="F9879"/>
      <c r="G9879"/>
    </row>
    <row r="9880" spans="1:11" x14ac:dyDescent="0.25">
      <c r="A9880"/>
      <c r="B9880"/>
      <c r="C9880"/>
      <c r="D9880"/>
      <c r="E9880"/>
      <c r="F9880"/>
      <c r="G9880"/>
    </row>
    <row r="9881" spans="1:11" x14ac:dyDescent="0.25">
      <c r="A9881"/>
      <c r="B9881"/>
      <c r="C9881"/>
      <c r="D9881"/>
      <c r="E9881"/>
      <c r="F9881"/>
      <c r="G9881"/>
    </row>
    <row r="9882" spans="1:11" x14ac:dyDescent="0.25">
      <c r="A9882"/>
      <c r="B9882"/>
      <c r="C9882"/>
      <c r="D9882"/>
      <c r="E9882"/>
      <c r="F9882"/>
      <c r="G9882"/>
    </row>
    <row r="9883" spans="1:11" x14ac:dyDescent="0.25">
      <c r="A9883"/>
      <c r="B9883"/>
      <c r="C9883"/>
      <c r="D9883"/>
      <c r="E9883"/>
      <c r="F9883"/>
      <c r="G9883"/>
    </row>
    <row r="9884" spans="1:11" x14ac:dyDescent="0.25">
      <c r="A9884"/>
      <c r="B9884"/>
      <c r="C9884"/>
      <c r="D9884"/>
      <c r="E9884"/>
      <c r="F9884"/>
      <c r="G9884"/>
    </row>
    <row r="9891" spans="1:11" x14ac:dyDescent="0.25">
      <c r="K9891"/>
    </row>
    <row r="9892" spans="1:11" x14ac:dyDescent="0.25">
      <c r="K9892"/>
    </row>
    <row r="9893" spans="1:11" x14ac:dyDescent="0.25">
      <c r="K9893"/>
    </row>
    <row r="9894" spans="1:11" x14ac:dyDescent="0.25">
      <c r="K9894"/>
    </row>
    <row r="9895" spans="1:11" x14ac:dyDescent="0.25">
      <c r="K9895"/>
    </row>
    <row r="9896" spans="1:11" x14ac:dyDescent="0.25">
      <c r="K9896"/>
    </row>
    <row r="9897" spans="1:11" x14ac:dyDescent="0.25">
      <c r="A9897"/>
      <c r="B9897"/>
      <c r="C9897"/>
      <c r="D9897"/>
      <c r="E9897"/>
      <c r="F9897"/>
      <c r="G9897"/>
      <c r="H9897"/>
      <c r="I9897"/>
      <c r="J9897"/>
      <c r="K9897"/>
    </row>
    <row r="9898" spans="1:11" x14ac:dyDescent="0.25">
      <c r="A9898"/>
      <c r="B9898"/>
      <c r="C9898"/>
      <c r="D9898"/>
      <c r="E9898"/>
      <c r="F9898"/>
      <c r="G9898"/>
    </row>
    <row r="9899" spans="1:11" x14ac:dyDescent="0.25">
      <c r="A9899"/>
      <c r="B9899"/>
      <c r="C9899"/>
      <c r="D9899"/>
      <c r="E9899"/>
      <c r="F9899"/>
      <c r="G9899"/>
    </row>
    <row r="9900" spans="1:11" x14ac:dyDescent="0.25">
      <c r="A9900"/>
      <c r="B9900"/>
      <c r="C9900"/>
      <c r="D9900"/>
      <c r="E9900"/>
      <c r="F9900"/>
      <c r="G9900"/>
    </row>
    <row r="9901" spans="1:11" x14ac:dyDescent="0.25">
      <c r="A9901"/>
      <c r="B9901"/>
      <c r="C9901"/>
      <c r="D9901"/>
      <c r="E9901"/>
      <c r="F9901"/>
      <c r="G9901"/>
    </row>
    <row r="9902" spans="1:11" x14ac:dyDescent="0.25">
      <c r="A9902"/>
      <c r="B9902"/>
      <c r="C9902"/>
      <c r="D9902"/>
      <c r="E9902"/>
      <c r="F9902"/>
      <c r="G9902"/>
    </row>
    <row r="9903" spans="1:11" x14ac:dyDescent="0.25">
      <c r="A9903"/>
      <c r="B9903"/>
      <c r="C9903"/>
      <c r="D9903"/>
      <c r="E9903"/>
      <c r="F9903"/>
      <c r="G9903"/>
    </row>
    <row r="9904" spans="1:11" x14ac:dyDescent="0.25">
      <c r="A9904"/>
      <c r="B9904"/>
      <c r="C9904"/>
      <c r="D9904"/>
      <c r="E9904"/>
      <c r="F9904"/>
      <c r="G9904"/>
    </row>
    <row r="9905" spans="1:11" x14ac:dyDescent="0.25">
      <c r="A9905"/>
      <c r="B9905"/>
      <c r="C9905"/>
      <c r="D9905"/>
      <c r="E9905"/>
      <c r="F9905"/>
      <c r="G9905"/>
    </row>
    <row r="9912" spans="1:11" x14ac:dyDescent="0.25">
      <c r="K9912"/>
    </row>
    <row r="9913" spans="1:11" x14ac:dyDescent="0.25">
      <c r="K9913"/>
    </row>
    <row r="9914" spans="1:11" x14ac:dyDescent="0.25">
      <c r="K9914"/>
    </row>
    <row r="9915" spans="1:11" x14ac:dyDescent="0.25">
      <c r="K9915"/>
    </row>
    <row r="9916" spans="1:11" x14ac:dyDescent="0.25">
      <c r="K9916"/>
    </row>
    <row r="9917" spans="1:11" x14ac:dyDescent="0.25">
      <c r="K9917"/>
    </row>
    <row r="9918" spans="1:11" x14ac:dyDescent="0.25">
      <c r="A9918"/>
      <c r="B9918"/>
      <c r="C9918"/>
      <c r="D9918"/>
      <c r="E9918"/>
      <c r="F9918"/>
      <c r="G9918"/>
      <c r="H9918"/>
      <c r="I9918"/>
      <c r="J9918"/>
      <c r="K9918"/>
    </row>
    <row r="9919" spans="1:11" x14ac:dyDescent="0.25">
      <c r="A9919"/>
      <c r="B9919"/>
      <c r="C9919"/>
      <c r="D9919"/>
      <c r="E9919"/>
      <c r="F9919"/>
      <c r="G9919"/>
    </row>
    <row r="9920" spans="1:11" x14ac:dyDescent="0.25">
      <c r="A9920"/>
      <c r="B9920"/>
      <c r="C9920"/>
      <c r="D9920"/>
      <c r="E9920"/>
      <c r="F9920"/>
      <c r="G9920"/>
    </row>
    <row r="9921" spans="1:11" x14ac:dyDescent="0.25">
      <c r="A9921"/>
      <c r="B9921"/>
      <c r="C9921"/>
      <c r="D9921"/>
      <c r="E9921"/>
      <c r="F9921"/>
      <c r="G9921"/>
    </row>
    <row r="9922" spans="1:11" x14ac:dyDescent="0.25">
      <c r="A9922"/>
      <c r="B9922"/>
      <c r="C9922"/>
      <c r="D9922"/>
      <c r="E9922"/>
      <c r="F9922"/>
      <c r="G9922"/>
    </row>
    <row r="9923" spans="1:11" x14ac:dyDescent="0.25">
      <c r="A9923"/>
      <c r="B9923"/>
      <c r="C9923"/>
      <c r="D9923"/>
      <c r="E9923"/>
      <c r="F9923"/>
      <c r="G9923"/>
    </row>
    <row r="9924" spans="1:11" x14ac:dyDescent="0.25">
      <c r="A9924"/>
      <c r="B9924"/>
      <c r="C9924"/>
      <c r="D9924"/>
      <c r="E9924"/>
      <c r="F9924"/>
      <c r="G9924"/>
    </row>
    <row r="9925" spans="1:11" x14ac:dyDescent="0.25">
      <c r="A9925"/>
      <c r="B9925"/>
      <c r="C9925"/>
      <c r="D9925"/>
      <c r="E9925"/>
      <c r="F9925"/>
      <c r="G9925"/>
    </row>
    <row r="9926" spans="1:11" x14ac:dyDescent="0.25">
      <c r="A9926"/>
      <c r="B9926"/>
      <c r="C9926"/>
      <c r="D9926"/>
      <c r="E9926"/>
      <c r="F9926"/>
      <c r="G9926"/>
    </row>
    <row r="9933" spans="1:11" x14ac:dyDescent="0.25">
      <c r="K9933"/>
    </row>
    <row r="9934" spans="1:11" x14ac:dyDescent="0.25">
      <c r="K9934"/>
    </row>
    <row r="9935" spans="1:11" x14ac:dyDescent="0.25">
      <c r="K9935"/>
    </row>
    <row r="9936" spans="1:11" x14ac:dyDescent="0.25">
      <c r="K9936"/>
    </row>
    <row r="9937" spans="1:11" x14ac:dyDescent="0.25">
      <c r="K9937"/>
    </row>
    <row r="9938" spans="1:11" x14ac:dyDescent="0.25">
      <c r="K9938"/>
    </row>
    <row r="9939" spans="1:11" x14ac:dyDescent="0.25">
      <c r="A9939"/>
      <c r="B9939"/>
      <c r="C9939"/>
      <c r="D9939"/>
      <c r="E9939"/>
      <c r="F9939"/>
      <c r="G9939"/>
      <c r="H9939"/>
      <c r="I9939"/>
      <c r="J9939"/>
      <c r="K9939"/>
    </row>
    <row r="9940" spans="1:11" x14ac:dyDescent="0.25">
      <c r="A9940"/>
      <c r="B9940"/>
      <c r="C9940"/>
      <c r="D9940"/>
      <c r="E9940"/>
      <c r="F9940"/>
      <c r="G9940"/>
    </row>
    <row r="9941" spans="1:11" x14ac:dyDescent="0.25">
      <c r="A9941"/>
      <c r="B9941"/>
      <c r="C9941"/>
      <c r="D9941"/>
      <c r="E9941"/>
      <c r="F9941"/>
      <c r="G9941"/>
    </row>
    <row r="9942" spans="1:11" x14ac:dyDescent="0.25">
      <c r="A9942"/>
      <c r="B9942"/>
      <c r="C9942"/>
      <c r="D9942"/>
      <c r="E9942"/>
      <c r="F9942"/>
      <c r="G9942"/>
    </row>
    <row r="9943" spans="1:11" x14ac:dyDescent="0.25">
      <c r="A9943"/>
      <c r="B9943"/>
      <c r="C9943"/>
      <c r="D9943"/>
      <c r="E9943"/>
      <c r="F9943"/>
      <c r="G9943"/>
    </row>
    <row r="9944" spans="1:11" x14ac:dyDescent="0.25">
      <c r="A9944"/>
      <c r="B9944"/>
      <c r="C9944"/>
      <c r="D9944"/>
      <c r="E9944"/>
      <c r="F9944"/>
      <c r="G9944"/>
    </row>
    <row r="9945" spans="1:11" x14ac:dyDescent="0.25">
      <c r="A9945"/>
      <c r="B9945"/>
      <c r="C9945"/>
      <c r="D9945"/>
      <c r="E9945"/>
      <c r="F9945"/>
      <c r="G9945"/>
    </row>
    <row r="9946" spans="1:11" x14ac:dyDescent="0.25">
      <c r="A9946"/>
      <c r="B9946"/>
      <c r="C9946"/>
      <c r="D9946"/>
      <c r="E9946"/>
      <c r="F9946"/>
      <c r="G9946"/>
    </row>
    <row r="9947" spans="1:11" x14ac:dyDescent="0.25">
      <c r="A9947"/>
      <c r="B9947"/>
      <c r="C9947"/>
      <c r="D9947"/>
      <c r="E9947"/>
      <c r="F9947"/>
      <c r="G9947"/>
    </row>
    <row r="9954" spans="1:11" x14ac:dyDescent="0.25">
      <c r="K9954"/>
    </row>
    <row r="9955" spans="1:11" x14ac:dyDescent="0.25">
      <c r="K9955"/>
    </row>
    <row r="9956" spans="1:11" x14ac:dyDescent="0.25">
      <c r="K9956"/>
    </row>
    <row r="9957" spans="1:11" x14ac:dyDescent="0.25">
      <c r="K9957"/>
    </row>
    <row r="9958" spans="1:11" x14ac:dyDescent="0.25">
      <c r="K9958"/>
    </row>
    <row r="9959" spans="1:11" x14ac:dyDescent="0.25">
      <c r="K9959"/>
    </row>
    <row r="9960" spans="1:11" x14ac:dyDescent="0.25">
      <c r="A9960"/>
      <c r="B9960"/>
      <c r="C9960"/>
      <c r="D9960"/>
      <c r="E9960"/>
      <c r="F9960"/>
      <c r="G9960"/>
      <c r="H9960"/>
      <c r="I9960"/>
      <c r="J9960"/>
      <c r="K9960"/>
    </row>
    <row r="9961" spans="1:11" x14ac:dyDescent="0.25">
      <c r="A9961"/>
      <c r="B9961"/>
      <c r="C9961"/>
      <c r="D9961"/>
      <c r="E9961"/>
      <c r="F9961"/>
      <c r="G9961"/>
    </row>
    <row r="9962" spans="1:11" x14ac:dyDescent="0.25">
      <c r="A9962"/>
      <c r="B9962"/>
      <c r="C9962"/>
      <c r="D9962"/>
      <c r="E9962"/>
      <c r="F9962"/>
      <c r="G9962"/>
    </row>
    <row r="9963" spans="1:11" x14ac:dyDescent="0.25">
      <c r="A9963"/>
      <c r="B9963"/>
      <c r="C9963"/>
      <c r="D9963"/>
      <c r="E9963"/>
      <c r="F9963"/>
      <c r="G9963"/>
    </row>
    <row r="9964" spans="1:11" x14ac:dyDescent="0.25">
      <c r="A9964"/>
      <c r="B9964"/>
      <c r="C9964"/>
      <c r="D9964"/>
      <c r="E9964"/>
      <c r="F9964"/>
      <c r="G9964"/>
    </row>
    <row r="9965" spans="1:11" x14ac:dyDescent="0.25">
      <c r="A9965"/>
      <c r="B9965"/>
      <c r="C9965"/>
      <c r="D9965"/>
      <c r="E9965"/>
      <c r="F9965"/>
      <c r="G9965"/>
    </row>
    <row r="9966" spans="1:11" x14ac:dyDescent="0.25">
      <c r="A9966"/>
      <c r="B9966"/>
      <c r="C9966"/>
      <c r="D9966"/>
      <c r="E9966"/>
      <c r="F9966"/>
      <c r="G9966"/>
    </row>
    <row r="9967" spans="1:11" x14ac:dyDescent="0.25">
      <c r="A9967"/>
      <c r="B9967"/>
      <c r="C9967"/>
      <c r="D9967"/>
      <c r="E9967"/>
      <c r="F9967"/>
      <c r="G9967"/>
    </row>
    <row r="9968" spans="1:11" x14ac:dyDescent="0.25">
      <c r="A9968"/>
      <c r="B9968"/>
      <c r="C9968"/>
      <c r="D9968"/>
      <c r="E9968"/>
      <c r="F9968"/>
      <c r="G9968"/>
    </row>
    <row r="9975" spans="1:11" x14ac:dyDescent="0.25">
      <c r="K9975"/>
    </row>
    <row r="9976" spans="1:11" x14ac:dyDescent="0.25">
      <c r="K9976"/>
    </row>
    <row r="9977" spans="1:11" x14ac:dyDescent="0.25">
      <c r="K9977"/>
    </row>
    <row r="9978" spans="1:11" x14ac:dyDescent="0.25">
      <c r="K9978"/>
    </row>
    <row r="9979" spans="1:11" x14ac:dyDescent="0.25">
      <c r="K9979"/>
    </row>
    <row r="9980" spans="1:11" x14ac:dyDescent="0.25">
      <c r="K9980"/>
    </row>
    <row r="9981" spans="1:11" x14ac:dyDescent="0.25">
      <c r="A9981"/>
      <c r="B9981"/>
      <c r="C9981"/>
      <c r="D9981"/>
      <c r="E9981"/>
      <c r="F9981"/>
      <c r="G9981"/>
      <c r="H9981"/>
      <c r="I9981"/>
      <c r="J9981"/>
      <c r="K9981"/>
    </row>
    <row r="9982" spans="1:11" x14ac:dyDescent="0.25">
      <c r="A9982"/>
      <c r="B9982"/>
      <c r="C9982"/>
      <c r="D9982"/>
      <c r="E9982"/>
      <c r="F9982"/>
      <c r="G9982"/>
    </row>
    <row r="9983" spans="1:11" x14ac:dyDescent="0.25">
      <c r="A9983"/>
      <c r="B9983"/>
      <c r="C9983"/>
      <c r="D9983"/>
      <c r="E9983"/>
      <c r="F9983"/>
      <c r="G9983"/>
    </row>
    <row r="9984" spans="1:11" x14ac:dyDescent="0.25">
      <c r="A9984"/>
      <c r="B9984"/>
      <c r="C9984"/>
      <c r="D9984"/>
      <c r="E9984"/>
      <c r="F9984"/>
      <c r="G9984"/>
    </row>
    <row r="9985" spans="1:11" x14ac:dyDescent="0.25">
      <c r="A9985"/>
      <c r="B9985"/>
      <c r="C9985"/>
      <c r="D9985"/>
      <c r="E9985"/>
      <c r="F9985"/>
      <c r="G9985"/>
    </row>
    <row r="9986" spans="1:11" x14ac:dyDescent="0.25">
      <c r="A9986"/>
      <c r="B9986"/>
      <c r="C9986"/>
      <c r="D9986"/>
      <c r="E9986"/>
      <c r="F9986"/>
      <c r="G9986"/>
    </row>
    <row r="9987" spans="1:11" x14ac:dyDescent="0.25">
      <c r="A9987"/>
      <c r="B9987"/>
      <c r="C9987"/>
      <c r="D9987"/>
      <c r="E9987"/>
      <c r="F9987"/>
      <c r="G9987"/>
    </row>
    <row r="9988" spans="1:11" x14ac:dyDescent="0.25">
      <c r="A9988"/>
      <c r="B9988"/>
      <c r="C9988"/>
      <c r="D9988"/>
      <c r="E9988"/>
      <c r="F9988"/>
      <c r="G9988"/>
    </row>
    <row r="9989" spans="1:11" x14ac:dyDescent="0.25">
      <c r="A9989"/>
      <c r="B9989"/>
      <c r="C9989"/>
      <c r="D9989"/>
      <c r="E9989"/>
      <c r="F9989"/>
      <c r="G9989"/>
    </row>
    <row r="9996" spans="1:11" x14ac:dyDescent="0.25">
      <c r="K9996"/>
    </row>
    <row r="9997" spans="1:11" x14ac:dyDescent="0.25">
      <c r="K9997"/>
    </row>
    <row r="9998" spans="1:11" x14ac:dyDescent="0.25">
      <c r="K9998"/>
    </row>
    <row r="9999" spans="1:11" x14ac:dyDescent="0.25">
      <c r="K9999"/>
    </row>
    <row r="10000" spans="1:11" x14ac:dyDescent="0.25">
      <c r="K10000"/>
    </row>
    <row r="10001" spans="1:11" x14ac:dyDescent="0.25">
      <c r="K10001"/>
    </row>
    <row r="10002" spans="1:11" x14ac:dyDescent="0.25">
      <c r="A10002"/>
      <c r="B10002"/>
      <c r="C10002"/>
      <c r="D10002"/>
      <c r="E10002"/>
      <c r="F10002"/>
      <c r="G10002"/>
      <c r="H10002"/>
      <c r="I10002"/>
      <c r="J10002"/>
      <c r="K10002"/>
    </row>
    <row r="10003" spans="1:11" x14ac:dyDescent="0.25">
      <c r="A10003"/>
      <c r="B10003"/>
      <c r="C10003"/>
      <c r="D10003"/>
      <c r="E10003"/>
      <c r="F10003"/>
      <c r="G10003"/>
    </row>
    <row r="10004" spans="1:11" x14ac:dyDescent="0.25">
      <c r="A10004"/>
      <c r="B10004"/>
      <c r="C10004"/>
      <c r="D10004"/>
      <c r="E10004"/>
      <c r="F10004"/>
      <c r="G10004"/>
    </row>
    <row r="10005" spans="1:11" x14ac:dyDescent="0.25">
      <c r="A10005"/>
      <c r="B10005"/>
      <c r="C10005"/>
      <c r="D10005"/>
      <c r="E10005"/>
      <c r="F10005"/>
      <c r="G10005"/>
    </row>
    <row r="10006" spans="1:11" x14ac:dyDescent="0.25">
      <c r="A10006"/>
      <c r="B10006"/>
      <c r="C10006"/>
      <c r="D10006"/>
      <c r="E10006"/>
      <c r="F10006"/>
      <c r="G10006"/>
    </row>
    <row r="10007" spans="1:11" x14ac:dyDescent="0.25">
      <c r="A10007"/>
      <c r="B10007"/>
      <c r="C10007"/>
      <c r="D10007"/>
      <c r="E10007"/>
      <c r="F10007"/>
      <c r="G10007"/>
    </row>
    <row r="10008" spans="1:11" x14ac:dyDescent="0.25">
      <c r="A10008"/>
      <c r="B10008"/>
      <c r="C10008"/>
      <c r="D10008"/>
      <c r="E10008"/>
      <c r="F10008"/>
      <c r="G10008"/>
    </row>
    <row r="10009" spans="1:11" x14ac:dyDescent="0.25">
      <c r="A10009"/>
      <c r="B10009"/>
      <c r="C10009"/>
      <c r="D10009"/>
      <c r="E10009"/>
      <c r="F10009"/>
      <c r="G10009"/>
    </row>
    <row r="10010" spans="1:11" x14ac:dyDescent="0.25">
      <c r="A10010"/>
      <c r="B10010"/>
      <c r="C10010"/>
      <c r="D10010"/>
      <c r="E10010"/>
      <c r="F10010"/>
      <c r="G10010"/>
    </row>
    <row r="10017" spans="1:11" x14ac:dyDescent="0.25">
      <c r="K10017"/>
    </row>
    <row r="10018" spans="1:11" x14ac:dyDescent="0.25">
      <c r="K10018"/>
    </row>
    <row r="10019" spans="1:11" x14ac:dyDescent="0.25">
      <c r="K10019"/>
    </row>
    <row r="10020" spans="1:11" x14ac:dyDescent="0.25">
      <c r="K10020"/>
    </row>
    <row r="10021" spans="1:11" x14ac:dyDescent="0.25">
      <c r="K10021"/>
    </row>
    <row r="10022" spans="1:11" x14ac:dyDescent="0.25">
      <c r="K10022"/>
    </row>
    <row r="10023" spans="1:11" x14ac:dyDescent="0.25">
      <c r="A10023"/>
      <c r="B10023"/>
      <c r="C10023"/>
      <c r="D10023"/>
      <c r="E10023"/>
      <c r="F10023"/>
      <c r="G10023"/>
      <c r="H10023"/>
      <c r="I10023"/>
      <c r="J10023"/>
      <c r="K10023"/>
    </row>
    <row r="10024" spans="1:11" x14ac:dyDescent="0.25">
      <c r="A10024"/>
      <c r="B10024"/>
      <c r="C10024"/>
      <c r="D10024"/>
      <c r="E10024"/>
      <c r="F10024"/>
      <c r="G10024"/>
    </row>
    <row r="10025" spans="1:11" x14ac:dyDescent="0.25">
      <c r="A10025"/>
      <c r="B10025"/>
      <c r="C10025"/>
      <c r="D10025"/>
      <c r="E10025"/>
      <c r="F10025"/>
      <c r="G10025"/>
    </row>
    <row r="10026" spans="1:11" x14ac:dyDescent="0.25">
      <c r="A10026"/>
      <c r="B10026"/>
      <c r="C10026"/>
      <c r="D10026"/>
      <c r="E10026"/>
      <c r="F10026"/>
      <c r="G10026"/>
    </row>
    <row r="10027" spans="1:11" x14ac:dyDescent="0.25">
      <c r="A10027"/>
      <c r="B10027"/>
      <c r="C10027"/>
      <c r="D10027"/>
      <c r="E10027"/>
      <c r="F10027"/>
      <c r="G10027"/>
    </row>
    <row r="10028" spans="1:11" x14ac:dyDescent="0.25">
      <c r="A10028"/>
      <c r="B10028"/>
      <c r="C10028"/>
      <c r="D10028"/>
      <c r="E10028"/>
      <c r="F10028"/>
      <c r="G10028"/>
    </row>
    <row r="10029" spans="1:11" x14ac:dyDescent="0.25">
      <c r="A10029"/>
      <c r="B10029"/>
      <c r="C10029"/>
      <c r="D10029"/>
      <c r="E10029"/>
      <c r="F10029"/>
      <c r="G10029"/>
    </row>
    <row r="10030" spans="1:11" x14ac:dyDescent="0.25">
      <c r="A10030"/>
      <c r="B10030"/>
      <c r="C10030"/>
      <c r="D10030"/>
      <c r="E10030"/>
      <c r="F10030"/>
      <c r="G10030"/>
    </row>
    <row r="10031" spans="1:11" x14ac:dyDescent="0.25">
      <c r="A10031"/>
      <c r="B10031"/>
      <c r="C10031"/>
      <c r="D10031"/>
      <c r="E10031"/>
      <c r="F10031"/>
      <c r="G10031"/>
    </row>
    <row r="10038" spans="1:11" x14ac:dyDescent="0.25">
      <c r="K10038"/>
    </row>
    <row r="10039" spans="1:11" x14ac:dyDescent="0.25">
      <c r="K10039"/>
    </row>
    <row r="10040" spans="1:11" x14ac:dyDescent="0.25">
      <c r="K10040"/>
    </row>
    <row r="10041" spans="1:11" x14ac:dyDescent="0.25">
      <c r="K10041"/>
    </row>
    <row r="10042" spans="1:11" x14ac:dyDescent="0.25">
      <c r="K10042"/>
    </row>
    <row r="10043" spans="1:11" x14ac:dyDescent="0.25">
      <c r="K10043"/>
    </row>
    <row r="10044" spans="1:11" x14ac:dyDescent="0.25">
      <c r="A10044"/>
      <c r="B10044"/>
      <c r="C10044"/>
      <c r="D10044"/>
      <c r="E10044"/>
      <c r="F10044"/>
      <c r="G10044"/>
      <c r="H10044"/>
      <c r="I10044"/>
      <c r="J10044"/>
      <c r="K10044"/>
    </row>
    <row r="10045" spans="1:11" x14ac:dyDescent="0.25">
      <c r="A10045"/>
      <c r="B10045"/>
      <c r="C10045"/>
      <c r="D10045"/>
      <c r="E10045"/>
      <c r="F10045"/>
      <c r="G10045"/>
    </row>
    <row r="10046" spans="1:11" x14ac:dyDescent="0.25">
      <c r="A10046"/>
      <c r="B10046"/>
      <c r="C10046"/>
      <c r="D10046"/>
      <c r="E10046"/>
      <c r="F10046"/>
      <c r="G10046"/>
    </row>
    <row r="10047" spans="1:11" x14ac:dyDescent="0.25">
      <c r="A10047"/>
      <c r="B10047"/>
      <c r="C10047"/>
      <c r="D10047"/>
      <c r="E10047"/>
      <c r="F10047"/>
      <c r="G10047"/>
    </row>
    <row r="10048" spans="1:11" x14ac:dyDescent="0.25">
      <c r="A10048"/>
      <c r="B10048"/>
      <c r="C10048"/>
      <c r="D10048"/>
      <c r="E10048"/>
      <c r="F10048"/>
      <c r="G10048"/>
    </row>
    <row r="10049" spans="1:11" x14ac:dyDescent="0.25">
      <c r="A10049"/>
      <c r="B10049"/>
      <c r="C10049"/>
      <c r="D10049"/>
      <c r="E10049"/>
      <c r="F10049"/>
      <c r="G10049"/>
    </row>
    <row r="10050" spans="1:11" x14ac:dyDescent="0.25">
      <c r="A10050"/>
      <c r="B10050"/>
      <c r="C10050"/>
      <c r="D10050"/>
      <c r="E10050"/>
      <c r="F10050"/>
      <c r="G10050"/>
    </row>
    <row r="10051" spans="1:11" x14ac:dyDescent="0.25">
      <c r="A10051"/>
      <c r="B10051"/>
      <c r="C10051"/>
      <c r="D10051"/>
      <c r="E10051"/>
      <c r="F10051"/>
      <c r="G10051"/>
    </row>
    <row r="10052" spans="1:11" x14ac:dyDescent="0.25">
      <c r="A10052"/>
      <c r="B10052"/>
      <c r="C10052"/>
      <c r="D10052"/>
      <c r="E10052"/>
      <c r="F10052"/>
      <c r="G10052"/>
    </row>
    <row r="10059" spans="1:11" x14ac:dyDescent="0.25">
      <c r="K10059"/>
    </row>
    <row r="10060" spans="1:11" x14ac:dyDescent="0.25">
      <c r="K10060"/>
    </row>
    <row r="10061" spans="1:11" x14ac:dyDescent="0.25">
      <c r="K10061"/>
    </row>
    <row r="10062" spans="1:11" x14ac:dyDescent="0.25">
      <c r="K10062"/>
    </row>
    <row r="10063" spans="1:11" x14ac:dyDescent="0.25">
      <c r="K10063"/>
    </row>
    <row r="10064" spans="1:11" x14ac:dyDescent="0.25">
      <c r="K10064"/>
    </row>
    <row r="10065" spans="1:11" x14ac:dyDescent="0.25">
      <c r="A10065"/>
      <c r="B10065"/>
      <c r="C10065"/>
      <c r="D10065"/>
      <c r="E10065"/>
      <c r="F10065"/>
      <c r="G10065"/>
      <c r="H10065"/>
      <c r="I10065"/>
      <c r="J10065"/>
      <c r="K10065"/>
    </row>
    <row r="10066" spans="1:11" x14ac:dyDescent="0.25">
      <c r="A10066"/>
      <c r="B10066"/>
      <c r="C10066"/>
      <c r="D10066"/>
      <c r="E10066"/>
      <c r="F10066"/>
      <c r="G10066"/>
    </row>
    <row r="10067" spans="1:11" x14ac:dyDescent="0.25">
      <c r="A10067"/>
      <c r="B10067"/>
      <c r="C10067"/>
      <c r="D10067"/>
      <c r="E10067"/>
      <c r="F10067"/>
      <c r="G10067"/>
    </row>
    <row r="10068" spans="1:11" x14ac:dyDescent="0.25">
      <c r="A10068"/>
      <c r="B10068"/>
      <c r="C10068"/>
      <c r="D10068"/>
      <c r="E10068"/>
      <c r="F10068"/>
      <c r="G10068"/>
    </row>
    <row r="10069" spans="1:11" x14ac:dyDescent="0.25">
      <c r="A10069"/>
      <c r="B10069"/>
      <c r="C10069"/>
      <c r="D10069"/>
      <c r="E10069"/>
      <c r="F10069"/>
      <c r="G10069"/>
    </row>
    <row r="10070" spans="1:11" x14ac:dyDescent="0.25">
      <c r="A10070"/>
      <c r="B10070"/>
      <c r="C10070"/>
      <c r="D10070"/>
      <c r="E10070"/>
      <c r="F10070"/>
      <c r="G10070"/>
    </row>
    <row r="10071" spans="1:11" x14ac:dyDescent="0.25">
      <c r="A10071"/>
      <c r="B10071"/>
      <c r="C10071"/>
      <c r="D10071"/>
      <c r="E10071"/>
      <c r="F10071"/>
      <c r="G10071"/>
    </row>
    <row r="10072" spans="1:11" x14ac:dyDescent="0.25">
      <c r="A10072"/>
      <c r="B10072"/>
      <c r="C10072"/>
      <c r="D10072"/>
      <c r="E10072"/>
      <c r="F10072"/>
      <c r="G10072"/>
    </row>
    <row r="10073" spans="1:11" x14ac:dyDescent="0.25">
      <c r="A10073"/>
      <c r="B10073"/>
      <c r="C10073"/>
      <c r="D10073"/>
      <c r="E10073"/>
      <c r="F10073"/>
      <c r="G10073"/>
    </row>
    <row r="10080" spans="1:11" x14ac:dyDescent="0.25">
      <c r="K10080"/>
    </row>
    <row r="10081" spans="1:11" x14ac:dyDescent="0.25">
      <c r="K10081"/>
    </row>
    <row r="10082" spans="1:11" x14ac:dyDescent="0.25">
      <c r="K10082"/>
    </row>
    <row r="10083" spans="1:11" x14ac:dyDescent="0.25">
      <c r="K10083"/>
    </row>
    <row r="10084" spans="1:11" x14ac:dyDescent="0.25">
      <c r="K10084"/>
    </row>
    <row r="10085" spans="1:11" x14ac:dyDescent="0.25">
      <c r="K10085"/>
    </row>
    <row r="10086" spans="1:11" x14ac:dyDescent="0.25">
      <c r="A10086"/>
      <c r="B10086"/>
      <c r="C10086"/>
      <c r="D10086"/>
      <c r="E10086"/>
      <c r="F10086"/>
      <c r="G10086"/>
      <c r="H10086"/>
      <c r="I10086"/>
      <c r="J10086"/>
      <c r="K10086"/>
    </row>
    <row r="10087" spans="1:11" x14ac:dyDescent="0.25">
      <c r="A10087"/>
      <c r="B10087"/>
      <c r="C10087"/>
      <c r="D10087"/>
      <c r="E10087"/>
      <c r="F10087"/>
      <c r="G10087"/>
    </row>
    <row r="10088" spans="1:11" x14ac:dyDescent="0.25">
      <c r="A10088"/>
      <c r="B10088"/>
      <c r="C10088"/>
      <c r="D10088"/>
      <c r="E10088"/>
      <c r="F10088"/>
      <c r="G10088"/>
    </row>
    <row r="10089" spans="1:11" x14ac:dyDescent="0.25">
      <c r="A10089"/>
      <c r="B10089"/>
      <c r="C10089"/>
      <c r="D10089"/>
      <c r="E10089"/>
      <c r="F10089"/>
      <c r="G10089"/>
    </row>
    <row r="10090" spans="1:11" x14ac:dyDescent="0.25">
      <c r="A10090"/>
      <c r="B10090"/>
      <c r="C10090"/>
      <c r="D10090"/>
      <c r="E10090"/>
      <c r="F10090"/>
      <c r="G10090"/>
    </row>
    <row r="10091" spans="1:11" x14ac:dyDescent="0.25">
      <c r="A10091"/>
      <c r="B10091"/>
      <c r="C10091"/>
      <c r="D10091"/>
      <c r="E10091"/>
      <c r="F10091"/>
      <c r="G10091"/>
    </row>
    <row r="10092" spans="1:11" x14ac:dyDescent="0.25">
      <c r="A10092"/>
      <c r="B10092"/>
      <c r="C10092"/>
      <c r="D10092"/>
      <c r="E10092"/>
      <c r="F10092"/>
      <c r="G10092"/>
    </row>
    <row r="10093" spans="1:11" x14ac:dyDescent="0.25">
      <c r="A10093"/>
      <c r="B10093"/>
      <c r="C10093"/>
      <c r="D10093"/>
      <c r="E10093"/>
      <c r="F10093"/>
      <c r="G10093"/>
    </row>
    <row r="10094" spans="1:11" x14ac:dyDescent="0.25">
      <c r="A10094"/>
      <c r="B10094"/>
      <c r="C10094"/>
      <c r="D10094"/>
      <c r="E10094"/>
      <c r="F10094"/>
      <c r="G10094"/>
    </row>
    <row r="10101" spans="1:11" x14ac:dyDescent="0.25">
      <c r="K10101"/>
    </row>
    <row r="10102" spans="1:11" x14ac:dyDescent="0.25">
      <c r="K10102"/>
    </row>
    <row r="10103" spans="1:11" x14ac:dyDescent="0.25">
      <c r="K10103"/>
    </row>
    <row r="10104" spans="1:11" x14ac:dyDescent="0.25">
      <c r="K10104"/>
    </row>
    <row r="10105" spans="1:11" x14ac:dyDescent="0.25">
      <c r="K10105"/>
    </row>
    <row r="10106" spans="1:11" x14ac:dyDescent="0.25">
      <c r="K10106"/>
    </row>
    <row r="10107" spans="1:11" x14ac:dyDescent="0.25">
      <c r="A10107"/>
      <c r="B10107"/>
      <c r="C10107"/>
      <c r="D10107"/>
      <c r="E10107"/>
      <c r="F10107"/>
      <c r="G10107"/>
      <c r="H10107"/>
      <c r="I10107"/>
      <c r="J10107"/>
      <c r="K10107"/>
    </row>
    <row r="10108" spans="1:11" x14ac:dyDescent="0.25">
      <c r="A10108"/>
      <c r="B10108"/>
      <c r="C10108"/>
      <c r="D10108"/>
      <c r="E10108"/>
      <c r="F10108"/>
      <c r="G10108"/>
    </row>
    <row r="10109" spans="1:11" x14ac:dyDescent="0.25">
      <c r="A10109"/>
      <c r="B10109"/>
      <c r="C10109"/>
      <c r="D10109"/>
      <c r="E10109"/>
      <c r="F10109"/>
      <c r="G10109"/>
    </row>
    <row r="10110" spans="1:11" x14ac:dyDescent="0.25">
      <c r="A10110"/>
      <c r="B10110"/>
      <c r="C10110"/>
      <c r="D10110"/>
      <c r="E10110"/>
      <c r="F10110"/>
      <c r="G10110"/>
    </row>
    <row r="10111" spans="1:11" x14ac:dyDescent="0.25">
      <c r="A10111"/>
      <c r="B10111"/>
      <c r="C10111"/>
      <c r="D10111"/>
      <c r="E10111"/>
      <c r="F10111"/>
      <c r="G10111"/>
    </row>
    <row r="10112" spans="1:11" x14ac:dyDescent="0.25">
      <c r="A10112"/>
      <c r="B10112"/>
      <c r="C10112"/>
      <c r="D10112"/>
      <c r="E10112"/>
      <c r="F10112"/>
      <c r="G10112"/>
    </row>
    <row r="10113" spans="1:11" x14ac:dyDescent="0.25">
      <c r="A10113"/>
      <c r="B10113"/>
      <c r="C10113"/>
      <c r="D10113"/>
      <c r="E10113"/>
      <c r="F10113"/>
      <c r="G10113"/>
    </row>
    <row r="10114" spans="1:11" x14ac:dyDescent="0.25">
      <c r="A10114"/>
      <c r="B10114"/>
      <c r="C10114"/>
      <c r="D10114"/>
      <c r="E10114"/>
      <c r="F10114"/>
      <c r="G10114"/>
    </row>
    <row r="10115" spans="1:11" x14ac:dyDescent="0.25">
      <c r="A10115"/>
      <c r="B10115"/>
      <c r="C10115"/>
      <c r="D10115"/>
      <c r="E10115"/>
      <c r="F10115"/>
      <c r="G10115"/>
    </row>
    <row r="10122" spans="1:11" x14ac:dyDescent="0.25">
      <c r="K10122"/>
    </row>
    <row r="10123" spans="1:11" x14ac:dyDescent="0.25">
      <c r="K10123"/>
    </row>
    <row r="10124" spans="1:11" x14ac:dyDescent="0.25">
      <c r="K10124"/>
    </row>
    <row r="10125" spans="1:11" x14ac:dyDescent="0.25">
      <c r="K10125"/>
    </row>
    <row r="10126" spans="1:11" x14ac:dyDescent="0.25">
      <c r="K10126"/>
    </row>
    <row r="10127" spans="1:11" x14ac:dyDescent="0.25">
      <c r="K10127"/>
    </row>
    <row r="10128" spans="1:11" x14ac:dyDescent="0.25">
      <c r="A10128"/>
      <c r="B10128"/>
      <c r="C10128"/>
      <c r="D10128"/>
      <c r="E10128"/>
      <c r="F10128"/>
      <c r="G10128"/>
      <c r="H10128"/>
      <c r="I10128"/>
      <c r="J10128"/>
      <c r="K10128"/>
    </row>
    <row r="10129" spans="1:11" x14ac:dyDescent="0.25">
      <c r="A10129"/>
      <c r="B10129"/>
      <c r="C10129"/>
      <c r="D10129"/>
      <c r="E10129"/>
      <c r="F10129"/>
      <c r="G10129"/>
    </row>
    <row r="10130" spans="1:11" x14ac:dyDescent="0.25">
      <c r="A10130"/>
      <c r="B10130"/>
      <c r="C10130"/>
      <c r="D10130"/>
      <c r="E10130"/>
      <c r="F10130"/>
      <c r="G10130"/>
    </row>
    <row r="10131" spans="1:11" x14ac:dyDescent="0.25">
      <c r="A10131"/>
      <c r="B10131"/>
      <c r="C10131"/>
      <c r="D10131"/>
      <c r="E10131"/>
      <c r="F10131"/>
      <c r="G10131"/>
    </row>
    <row r="10132" spans="1:11" x14ac:dyDescent="0.25">
      <c r="A10132"/>
      <c r="B10132"/>
      <c r="C10132"/>
      <c r="D10132"/>
      <c r="E10132"/>
      <c r="F10132"/>
      <c r="G10132"/>
    </row>
    <row r="10133" spans="1:11" x14ac:dyDescent="0.25">
      <c r="A10133"/>
      <c r="B10133"/>
      <c r="C10133"/>
      <c r="D10133"/>
      <c r="E10133"/>
      <c r="F10133"/>
      <c r="G10133"/>
    </row>
    <row r="10134" spans="1:11" x14ac:dyDescent="0.25">
      <c r="A10134"/>
      <c r="B10134"/>
      <c r="C10134"/>
      <c r="D10134"/>
      <c r="E10134"/>
      <c r="F10134"/>
      <c r="G10134"/>
    </row>
    <row r="10135" spans="1:11" x14ac:dyDescent="0.25">
      <c r="A10135"/>
      <c r="B10135"/>
      <c r="C10135"/>
      <c r="D10135"/>
      <c r="E10135"/>
      <c r="F10135"/>
      <c r="G10135"/>
    </row>
    <row r="10136" spans="1:11" x14ac:dyDescent="0.25">
      <c r="A10136"/>
      <c r="B10136"/>
      <c r="C10136"/>
      <c r="D10136"/>
      <c r="E10136"/>
      <c r="F10136"/>
      <c r="G10136"/>
    </row>
    <row r="10143" spans="1:11" x14ac:dyDescent="0.25">
      <c r="K10143"/>
    </row>
    <row r="10144" spans="1:11" x14ac:dyDescent="0.25">
      <c r="K10144"/>
    </row>
    <row r="10145" spans="1:11" x14ac:dyDescent="0.25">
      <c r="K10145"/>
    </row>
    <row r="10146" spans="1:11" x14ac:dyDescent="0.25">
      <c r="K10146"/>
    </row>
    <row r="10147" spans="1:11" x14ac:dyDescent="0.25">
      <c r="K10147"/>
    </row>
    <row r="10148" spans="1:11" x14ac:dyDescent="0.25">
      <c r="K10148"/>
    </row>
    <row r="10149" spans="1:11" x14ac:dyDescent="0.25">
      <c r="A10149"/>
      <c r="B10149"/>
      <c r="C10149"/>
      <c r="D10149"/>
      <c r="E10149"/>
      <c r="F10149"/>
      <c r="G10149"/>
      <c r="H10149"/>
      <c r="I10149"/>
      <c r="J10149"/>
      <c r="K10149"/>
    </row>
    <row r="10150" spans="1:11" x14ac:dyDescent="0.25">
      <c r="A10150"/>
      <c r="B10150"/>
      <c r="C10150"/>
      <c r="D10150"/>
      <c r="E10150"/>
      <c r="F10150"/>
      <c r="G10150"/>
    </row>
    <row r="10151" spans="1:11" x14ac:dyDescent="0.25">
      <c r="A10151"/>
      <c r="B10151"/>
      <c r="C10151"/>
      <c r="D10151"/>
      <c r="E10151"/>
      <c r="F10151"/>
      <c r="G10151"/>
    </row>
    <row r="10152" spans="1:11" x14ac:dyDescent="0.25">
      <c r="A10152"/>
      <c r="B10152"/>
      <c r="C10152"/>
      <c r="D10152"/>
      <c r="E10152"/>
      <c r="F10152"/>
      <c r="G10152"/>
    </row>
    <row r="10153" spans="1:11" x14ac:dyDescent="0.25">
      <c r="A10153"/>
      <c r="B10153"/>
      <c r="C10153"/>
      <c r="D10153"/>
      <c r="E10153"/>
      <c r="F10153"/>
      <c r="G10153"/>
    </row>
    <row r="10154" spans="1:11" x14ac:dyDescent="0.25">
      <c r="A10154"/>
      <c r="B10154"/>
      <c r="C10154"/>
      <c r="D10154"/>
      <c r="E10154"/>
      <c r="F10154"/>
      <c r="G10154"/>
    </row>
    <row r="10155" spans="1:11" x14ac:dyDescent="0.25">
      <c r="A10155"/>
      <c r="B10155"/>
      <c r="C10155"/>
      <c r="D10155"/>
      <c r="E10155"/>
      <c r="F10155"/>
      <c r="G10155"/>
    </row>
    <row r="10156" spans="1:11" x14ac:dyDescent="0.25">
      <c r="A10156"/>
      <c r="B10156"/>
      <c r="C10156"/>
      <c r="D10156"/>
      <c r="E10156"/>
      <c r="F10156"/>
      <c r="G10156"/>
    </row>
    <row r="10157" spans="1:11" x14ac:dyDescent="0.25">
      <c r="A10157"/>
      <c r="B10157"/>
      <c r="C10157"/>
      <c r="D10157"/>
      <c r="E10157"/>
      <c r="F10157"/>
      <c r="G10157"/>
    </row>
    <row r="10164" spans="1:11" x14ac:dyDescent="0.25">
      <c r="K10164"/>
    </row>
    <row r="10165" spans="1:11" x14ac:dyDescent="0.25">
      <c r="K10165"/>
    </row>
    <row r="10166" spans="1:11" x14ac:dyDescent="0.25">
      <c r="K10166"/>
    </row>
    <row r="10167" spans="1:11" x14ac:dyDescent="0.25">
      <c r="K10167"/>
    </row>
    <row r="10168" spans="1:11" x14ac:dyDescent="0.25">
      <c r="K10168"/>
    </row>
    <row r="10169" spans="1:11" x14ac:dyDescent="0.25">
      <c r="K10169"/>
    </row>
    <row r="10170" spans="1:11" x14ac:dyDescent="0.25">
      <c r="A10170"/>
      <c r="B10170"/>
      <c r="C10170"/>
      <c r="D10170"/>
      <c r="E10170"/>
      <c r="F10170"/>
      <c r="G10170"/>
      <c r="H10170"/>
      <c r="I10170"/>
      <c r="J10170"/>
      <c r="K10170"/>
    </row>
    <row r="10171" spans="1:11" x14ac:dyDescent="0.25">
      <c r="A10171"/>
      <c r="B10171"/>
      <c r="C10171"/>
      <c r="D10171"/>
      <c r="E10171"/>
      <c r="F10171"/>
      <c r="G10171"/>
    </row>
    <row r="10172" spans="1:11" x14ac:dyDescent="0.25">
      <c r="A10172"/>
      <c r="B10172"/>
      <c r="C10172"/>
      <c r="D10172"/>
      <c r="E10172"/>
      <c r="F10172"/>
      <c r="G10172"/>
    </row>
    <row r="10173" spans="1:11" x14ac:dyDescent="0.25">
      <c r="A10173"/>
      <c r="B10173"/>
      <c r="C10173"/>
      <c r="D10173"/>
      <c r="E10173"/>
      <c r="F10173"/>
      <c r="G10173"/>
    </row>
    <row r="10174" spans="1:11" x14ac:dyDescent="0.25">
      <c r="A10174"/>
      <c r="B10174"/>
      <c r="C10174"/>
      <c r="D10174"/>
      <c r="E10174"/>
      <c r="F10174"/>
      <c r="G10174"/>
    </row>
    <row r="10175" spans="1:11" x14ac:dyDescent="0.25">
      <c r="A10175"/>
      <c r="B10175"/>
      <c r="C10175"/>
      <c r="D10175"/>
      <c r="E10175"/>
      <c r="F10175"/>
      <c r="G10175"/>
    </row>
    <row r="10176" spans="1:11" x14ac:dyDescent="0.25">
      <c r="A10176"/>
      <c r="B10176"/>
      <c r="C10176"/>
      <c r="D10176"/>
      <c r="E10176"/>
      <c r="F10176"/>
      <c r="G10176"/>
    </row>
    <row r="10177" spans="1:11" x14ac:dyDescent="0.25">
      <c r="A10177"/>
      <c r="B10177"/>
      <c r="C10177"/>
      <c r="D10177"/>
      <c r="E10177"/>
      <c r="F10177"/>
      <c r="G10177"/>
    </row>
    <row r="10178" spans="1:11" x14ac:dyDescent="0.25">
      <c r="A10178"/>
      <c r="B10178"/>
      <c r="C10178"/>
      <c r="D10178"/>
      <c r="E10178"/>
      <c r="F10178"/>
      <c r="G10178"/>
    </row>
    <row r="10185" spans="1:11" x14ac:dyDescent="0.25">
      <c r="K10185"/>
    </row>
    <row r="10186" spans="1:11" x14ac:dyDescent="0.25">
      <c r="K10186"/>
    </row>
    <row r="10187" spans="1:11" x14ac:dyDescent="0.25">
      <c r="K10187"/>
    </row>
    <row r="10188" spans="1:11" x14ac:dyDescent="0.25">
      <c r="K10188"/>
    </row>
    <row r="10189" spans="1:11" x14ac:dyDescent="0.25">
      <c r="K10189"/>
    </row>
    <row r="10190" spans="1:11" x14ac:dyDescent="0.25">
      <c r="K10190"/>
    </row>
    <row r="10191" spans="1:11" x14ac:dyDescent="0.25">
      <c r="A10191"/>
      <c r="B10191"/>
      <c r="C10191"/>
      <c r="D10191"/>
      <c r="E10191"/>
      <c r="F10191"/>
      <c r="G10191"/>
      <c r="H10191"/>
      <c r="I10191"/>
      <c r="J10191"/>
      <c r="K10191"/>
    </row>
    <row r="10192" spans="1:11" x14ac:dyDescent="0.25">
      <c r="A10192"/>
      <c r="B10192"/>
      <c r="C10192"/>
      <c r="D10192"/>
      <c r="E10192"/>
      <c r="F10192"/>
      <c r="G10192"/>
    </row>
    <row r="10193" spans="1:11" x14ac:dyDescent="0.25">
      <c r="A10193"/>
      <c r="B10193"/>
      <c r="C10193"/>
      <c r="D10193"/>
      <c r="E10193"/>
      <c r="F10193"/>
      <c r="G10193"/>
    </row>
    <row r="10194" spans="1:11" x14ac:dyDescent="0.25">
      <c r="A10194"/>
      <c r="B10194"/>
      <c r="C10194"/>
      <c r="D10194"/>
      <c r="E10194"/>
      <c r="F10194"/>
      <c r="G10194"/>
    </row>
    <row r="10195" spans="1:11" x14ac:dyDescent="0.25">
      <c r="A10195"/>
      <c r="B10195"/>
      <c r="C10195"/>
      <c r="D10195"/>
      <c r="E10195"/>
      <c r="F10195"/>
      <c r="G10195"/>
    </row>
    <row r="10196" spans="1:11" x14ac:dyDescent="0.25">
      <c r="A10196"/>
      <c r="B10196"/>
      <c r="C10196"/>
      <c r="D10196"/>
      <c r="E10196"/>
      <c r="F10196"/>
      <c r="G10196"/>
    </row>
    <row r="10197" spans="1:11" x14ac:dyDescent="0.25">
      <c r="A10197"/>
      <c r="B10197"/>
      <c r="C10197"/>
      <c r="D10197"/>
      <c r="E10197"/>
      <c r="F10197"/>
      <c r="G10197"/>
    </row>
    <row r="10198" spans="1:11" x14ac:dyDescent="0.25">
      <c r="A10198"/>
      <c r="B10198"/>
      <c r="C10198"/>
      <c r="D10198"/>
      <c r="E10198"/>
      <c r="F10198"/>
      <c r="G10198"/>
    </row>
    <row r="10199" spans="1:11" x14ac:dyDescent="0.25">
      <c r="A10199"/>
      <c r="B10199"/>
      <c r="C10199"/>
      <c r="D10199"/>
      <c r="E10199"/>
      <c r="F10199"/>
      <c r="G10199"/>
    </row>
    <row r="10206" spans="1:11" x14ac:dyDescent="0.25">
      <c r="K10206"/>
    </row>
    <row r="10207" spans="1:11" x14ac:dyDescent="0.25">
      <c r="K10207"/>
    </row>
    <row r="10208" spans="1:11" x14ac:dyDescent="0.25">
      <c r="K10208"/>
    </row>
    <row r="10209" spans="1:11" x14ac:dyDescent="0.25">
      <c r="K10209"/>
    </row>
    <row r="10210" spans="1:11" x14ac:dyDescent="0.25">
      <c r="K10210"/>
    </row>
    <row r="10211" spans="1:11" x14ac:dyDescent="0.25">
      <c r="K10211"/>
    </row>
    <row r="10212" spans="1:11" x14ac:dyDescent="0.25">
      <c r="A10212"/>
      <c r="B10212"/>
      <c r="C10212"/>
      <c r="D10212"/>
      <c r="E10212"/>
      <c r="F10212"/>
      <c r="G10212"/>
      <c r="H10212"/>
      <c r="I10212"/>
      <c r="J10212"/>
      <c r="K10212"/>
    </row>
    <row r="10213" spans="1:11" x14ac:dyDescent="0.25">
      <c r="A10213"/>
      <c r="B10213"/>
      <c r="C10213"/>
      <c r="D10213"/>
      <c r="E10213"/>
      <c r="F10213"/>
      <c r="G10213"/>
    </row>
    <row r="10214" spans="1:11" x14ac:dyDescent="0.25">
      <c r="A10214"/>
      <c r="B10214"/>
      <c r="C10214"/>
      <c r="D10214"/>
      <c r="E10214"/>
      <c r="F10214"/>
      <c r="G10214"/>
    </row>
    <row r="10215" spans="1:11" x14ac:dyDescent="0.25">
      <c r="A10215"/>
      <c r="B10215"/>
      <c r="C10215"/>
      <c r="D10215"/>
      <c r="E10215"/>
      <c r="F10215"/>
      <c r="G10215"/>
    </row>
    <row r="10216" spans="1:11" x14ac:dyDescent="0.25">
      <c r="A10216"/>
      <c r="B10216"/>
      <c r="C10216"/>
      <c r="D10216"/>
      <c r="E10216"/>
      <c r="F10216"/>
      <c r="G10216"/>
    </row>
    <row r="10217" spans="1:11" x14ac:dyDescent="0.25">
      <c r="A10217"/>
      <c r="B10217"/>
      <c r="C10217"/>
      <c r="D10217"/>
      <c r="E10217"/>
      <c r="F10217"/>
      <c r="G10217"/>
    </row>
    <row r="10218" spans="1:11" x14ac:dyDescent="0.25">
      <c r="A10218"/>
      <c r="B10218"/>
      <c r="C10218"/>
      <c r="D10218"/>
      <c r="E10218"/>
      <c r="F10218"/>
      <c r="G10218"/>
    </row>
    <row r="10219" spans="1:11" x14ac:dyDescent="0.25">
      <c r="A10219"/>
      <c r="B10219"/>
      <c r="C10219"/>
      <c r="D10219"/>
      <c r="E10219"/>
      <c r="F10219"/>
      <c r="G10219"/>
    </row>
    <row r="10220" spans="1:11" x14ac:dyDescent="0.25">
      <c r="A10220"/>
      <c r="B10220"/>
      <c r="C10220"/>
      <c r="D10220"/>
      <c r="E10220"/>
      <c r="F10220"/>
      <c r="G10220"/>
    </row>
    <row r="10227" spans="1:11" x14ac:dyDescent="0.25">
      <c r="K10227"/>
    </row>
    <row r="10228" spans="1:11" x14ac:dyDescent="0.25">
      <c r="K10228"/>
    </row>
    <row r="10229" spans="1:11" x14ac:dyDescent="0.25">
      <c r="K10229"/>
    </row>
    <row r="10230" spans="1:11" x14ac:dyDescent="0.25">
      <c r="K10230"/>
    </row>
    <row r="10231" spans="1:11" x14ac:dyDescent="0.25">
      <c r="K10231"/>
    </row>
    <row r="10232" spans="1:11" x14ac:dyDescent="0.25">
      <c r="K10232"/>
    </row>
    <row r="10233" spans="1:11" x14ac:dyDescent="0.25">
      <c r="A10233"/>
      <c r="B10233"/>
      <c r="C10233"/>
      <c r="D10233"/>
      <c r="E10233"/>
      <c r="F10233"/>
      <c r="G10233"/>
      <c r="H10233"/>
      <c r="I10233"/>
      <c r="J10233"/>
      <c r="K10233"/>
    </row>
    <row r="10234" spans="1:11" x14ac:dyDescent="0.25">
      <c r="A10234"/>
      <c r="B10234"/>
      <c r="C10234"/>
      <c r="D10234"/>
      <c r="E10234"/>
      <c r="F10234"/>
      <c r="G10234"/>
    </row>
    <row r="10235" spans="1:11" x14ac:dyDescent="0.25">
      <c r="A10235"/>
      <c r="B10235"/>
      <c r="C10235"/>
      <c r="D10235"/>
      <c r="E10235"/>
      <c r="F10235"/>
      <c r="G10235"/>
    </row>
    <row r="10236" spans="1:11" x14ac:dyDescent="0.25">
      <c r="A10236"/>
      <c r="B10236"/>
      <c r="C10236"/>
      <c r="D10236"/>
      <c r="E10236"/>
      <c r="F10236"/>
      <c r="G10236"/>
    </row>
    <row r="10237" spans="1:11" x14ac:dyDescent="0.25">
      <c r="A10237"/>
      <c r="B10237"/>
      <c r="C10237"/>
      <c r="D10237"/>
      <c r="E10237"/>
      <c r="F10237"/>
      <c r="G10237"/>
    </row>
    <row r="10238" spans="1:11" x14ac:dyDescent="0.25">
      <c r="A10238"/>
      <c r="B10238"/>
      <c r="C10238"/>
      <c r="D10238"/>
      <c r="E10238"/>
      <c r="F10238"/>
      <c r="G10238"/>
    </row>
    <row r="10239" spans="1:11" x14ac:dyDescent="0.25">
      <c r="A10239"/>
      <c r="B10239"/>
      <c r="C10239"/>
      <c r="D10239"/>
      <c r="E10239"/>
      <c r="F10239"/>
      <c r="G10239"/>
    </row>
    <row r="10240" spans="1:11" x14ac:dyDescent="0.25">
      <c r="A10240"/>
      <c r="B10240"/>
      <c r="C10240"/>
      <c r="D10240"/>
      <c r="E10240"/>
      <c r="F10240"/>
      <c r="G10240"/>
    </row>
    <row r="10241" spans="1:11" x14ac:dyDescent="0.25">
      <c r="A10241"/>
      <c r="B10241"/>
      <c r="C10241"/>
      <c r="D10241"/>
      <c r="E10241"/>
      <c r="F10241"/>
      <c r="G10241"/>
    </row>
    <row r="10248" spans="1:11" x14ac:dyDescent="0.25">
      <c r="K10248"/>
    </row>
    <row r="10249" spans="1:11" x14ac:dyDescent="0.25">
      <c r="K10249"/>
    </row>
    <row r="10250" spans="1:11" x14ac:dyDescent="0.25">
      <c r="K10250"/>
    </row>
    <row r="10251" spans="1:11" x14ac:dyDescent="0.25">
      <c r="K10251"/>
    </row>
    <row r="10252" spans="1:11" x14ac:dyDescent="0.25">
      <c r="K10252"/>
    </row>
    <row r="10253" spans="1:11" x14ac:dyDescent="0.25">
      <c r="K10253"/>
    </row>
    <row r="10254" spans="1:11" x14ac:dyDescent="0.25">
      <c r="A10254"/>
      <c r="B10254"/>
      <c r="C10254"/>
      <c r="D10254"/>
      <c r="E10254"/>
      <c r="F10254"/>
      <c r="G10254"/>
      <c r="H10254"/>
      <c r="I10254"/>
      <c r="J10254"/>
      <c r="K10254"/>
    </row>
    <row r="10255" spans="1:11" x14ac:dyDescent="0.25">
      <c r="A10255"/>
      <c r="B10255"/>
      <c r="C10255"/>
      <c r="D10255"/>
      <c r="E10255"/>
      <c r="F10255"/>
      <c r="G10255"/>
    </row>
    <row r="10256" spans="1:11" x14ac:dyDescent="0.25">
      <c r="A10256"/>
      <c r="B10256"/>
      <c r="C10256"/>
      <c r="D10256"/>
      <c r="E10256"/>
      <c r="F10256"/>
      <c r="G10256"/>
    </row>
    <row r="10257" spans="1:11" x14ac:dyDescent="0.25">
      <c r="A10257"/>
      <c r="B10257"/>
      <c r="C10257"/>
      <c r="D10257"/>
      <c r="E10257"/>
      <c r="F10257"/>
      <c r="G10257"/>
    </row>
    <row r="10258" spans="1:11" x14ac:dyDescent="0.25">
      <c r="A10258"/>
      <c r="B10258"/>
      <c r="C10258"/>
      <c r="D10258"/>
      <c r="E10258"/>
      <c r="F10258"/>
      <c r="G10258"/>
    </row>
    <row r="10259" spans="1:11" x14ac:dyDescent="0.25">
      <c r="A10259"/>
      <c r="B10259"/>
      <c r="C10259"/>
      <c r="D10259"/>
      <c r="E10259"/>
      <c r="F10259"/>
      <c r="G10259"/>
    </row>
    <row r="10260" spans="1:11" x14ac:dyDescent="0.25">
      <c r="A10260"/>
      <c r="B10260"/>
      <c r="C10260"/>
      <c r="D10260"/>
      <c r="E10260"/>
      <c r="F10260"/>
      <c r="G10260"/>
    </row>
    <row r="10261" spans="1:11" x14ac:dyDescent="0.25">
      <c r="A10261"/>
      <c r="B10261"/>
      <c r="C10261"/>
      <c r="D10261"/>
      <c r="E10261"/>
      <c r="F10261"/>
      <c r="G10261"/>
    </row>
    <row r="10262" spans="1:11" x14ac:dyDescent="0.25">
      <c r="A10262"/>
      <c r="B10262"/>
      <c r="C10262"/>
      <c r="D10262"/>
      <c r="E10262"/>
      <c r="F10262"/>
      <c r="G10262"/>
    </row>
    <row r="10269" spans="1:11" x14ac:dyDescent="0.25">
      <c r="K10269"/>
    </row>
    <row r="10270" spans="1:11" x14ac:dyDescent="0.25">
      <c r="K10270"/>
    </row>
    <row r="10271" spans="1:11" x14ac:dyDescent="0.25">
      <c r="K10271"/>
    </row>
    <row r="10272" spans="1:11" x14ac:dyDescent="0.25">
      <c r="K10272"/>
    </row>
    <row r="10273" spans="1:11" x14ac:dyDescent="0.25">
      <c r="K10273"/>
    </row>
    <row r="10274" spans="1:11" x14ac:dyDescent="0.25">
      <c r="K10274"/>
    </row>
    <row r="10275" spans="1:11" x14ac:dyDescent="0.25">
      <c r="A10275"/>
      <c r="B10275"/>
      <c r="C10275"/>
      <c r="D10275"/>
      <c r="E10275"/>
      <c r="F10275"/>
      <c r="G10275"/>
      <c r="H10275"/>
      <c r="I10275"/>
      <c r="J10275"/>
      <c r="K10275"/>
    </row>
    <row r="10276" spans="1:11" x14ac:dyDescent="0.25">
      <c r="A10276"/>
      <c r="B10276"/>
      <c r="C10276"/>
      <c r="D10276"/>
      <c r="E10276"/>
      <c r="F10276"/>
      <c r="G10276"/>
    </row>
    <row r="10277" spans="1:11" x14ac:dyDescent="0.25">
      <c r="A10277"/>
      <c r="B10277"/>
      <c r="C10277"/>
      <c r="D10277"/>
      <c r="E10277"/>
      <c r="F10277"/>
      <c r="G10277"/>
    </row>
    <row r="10278" spans="1:11" x14ac:dyDescent="0.25">
      <c r="A10278"/>
      <c r="B10278"/>
      <c r="C10278"/>
      <c r="D10278"/>
      <c r="E10278"/>
      <c r="F10278"/>
      <c r="G10278"/>
    </row>
    <row r="10279" spans="1:11" x14ac:dyDescent="0.25">
      <c r="A10279"/>
      <c r="B10279"/>
      <c r="C10279"/>
      <c r="D10279"/>
      <c r="E10279"/>
      <c r="F10279"/>
      <c r="G10279"/>
    </row>
    <row r="10280" spans="1:11" x14ac:dyDescent="0.25">
      <c r="A10280"/>
      <c r="B10280"/>
      <c r="C10280"/>
      <c r="D10280"/>
      <c r="E10280"/>
      <c r="F10280"/>
      <c r="G10280"/>
    </row>
    <row r="10281" spans="1:11" x14ac:dyDescent="0.25">
      <c r="A10281"/>
      <c r="B10281"/>
      <c r="C10281"/>
      <c r="D10281"/>
      <c r="E10281"/>
      <c r="F10281"/>
      <c r="G10281"/>
    </row>
    <row r="10282" spans="1:11" x14ac:dyDescent="0.25">
      <c r="A10282"/>
      <c r="B10282"/>
      <c r="C10282"/>
      <c r="D10282"/>
      <c r="E10282"/>
      <c r="F10282"/>
      <c r="G10282"/>
    </row>
    <row r="10283" spans="1:11" x14ac:dyDescent="0.25">
      <c r="A10283"/>
      <c r="B10283"/>
      <c r="C10283"/>
      <c r="D10283"/>
      <c r="E10283"/>
      <c r="F10283"/>
      <c r="G10283"/>
    </row>
    <row r="10290" spans="1:11" x14ac:dyDescent="0.25">
      <c r="K10290"/>
    </row>
    <row r="10291" spans="1:11" x14ac:dyDescent="0.25">
      <c r="K10291"/>
    </row>
    <row r="10292" spans="1:11" x14ac:dyDescent="0.25">
      <c r="K10292"/>
    </row>
    <row r="10293" spans="1:11" x14ac:dyDescent="0.25">
      <c r="K10293"/>
    </row>
    <row r="10294" spans="1:11" x14ac:dyDescent="0.25">
      <c r="K10294"/>
    </row>
    <row r="10295" spans="1:11" x14ac:dyDescent="0.25">
      <c r="K10295"/>
    </row>
    <row r="10296" spans="1:11" x14ac:dyDescent="0.25">
      <c r="A10296"/>
      <c r="B10296"/>
      <c r="C10296"/>
      <c r="D10296"/>
      <c r="E10296"/>
      <c r="F10296"/>
      <c r="G10296"/>
      <c r="H10296"/>
      <c r="I10296"/>
      <c r="J10296"/>
      <c r="K10296"/>
    </row>
    <row r="10297" spans="1:11" x14ac:dyDescent="0.25">
      <c r="A10297"/>
      <c r="B10297"/>
      <c r="C10297"/>
      <c r="D10297"/>
      <c r="E10297"/>
      <c r="F10297"/>
      <c r="G10297"/>
    </row>
    <row r="10298" spans="1:11" x14ac:dyDescent="0.25">
      <c r="A10298"/>
      <c r="B10298"/>
      <c r="C10298"/>
      <c r="D10298"/>
      <c r="E10298"/>
      <c r="F10298"/>
      <c r="G10298"/>
    </row>
    <row r="10299" spans="1:11" x14ac:dyDescent="0.25">
      <c r="A10299"/>
      <c r="B10299"/>
      <c r="C10299"/>
      <c r="D10299"/>
      <c r="E10299"/>
      <c r="F10299"/>
      <c r="G10299"/>
    </row>
    <row r="10300" spans="1:11" x14ac:dyDescent="0.25">
      <c r="A10300"/>
      <c r="B10300"/>
      <c r="C10300"/>
      <c r="D10300"/>
      <c r="E10300"/>
      <c r="F10300"/>
      <c r="G10300"/>
    </row>
    <row r="10301" spans="1:11" x14ac:dyDescent="0.25">
      <c r="A10301"/>
      <c r="B10301"/>
      <c r="C10301"/>
      <c r="D10301"/>
      <c r="E10301"/>
      <c r="F10301"/>
      <c r="G10301"/>
    </row>
    <row r="10302" spans="1:11" x14ac:dyDescent="0.25">
      <c r="A10302"/>
      <c r="B10302"/>
      <c r="C10302"/>
      <c r="D10302"/>
      <c r="E10302"/>
      <c r="F10302"/>
      <c r="G10302"/>
    </row>
    <row r="10303" spans="1:11" x14ac:dyDescent="0.25">
      <c r="A10303"/>
      <c r="B10303"/>
      <c r="C10303"/>
      <c r="D10303"/>
      <c r="E10303"/>
      <c r="F10303"/>
      <c r="G10303"/>
    </row>
    <row r="10304" spans="1:11" x14ac:dyDescent="0.25">
      <c r="A10304"/>
      <c r="B10304"/>
      <c r="C10304"/>
      <c r="D10304"/>
      <c r="E10304"/>
      <c r="F10304"/>
      <c r="G10304"/>
    </row>
    <row r="10311" spans="1:11" x14ac:dyDescent="0.25">
      <c r="K10311"/>
    </row>
    <row r="10312" spans="1:11" x14ac:dyDescent="0.25">
      <c r="K10312"/>
    </row>
    <row r="10313" spans="1:11" x14ac:dyDescent="0.25">
      <c r="K10313"/>
    </row>
    <row r="10314" spans="1:11" x14ac:dyDescent="0.25">
      <c r="K10314"/>
    </row>
    <row r="10315" spans="1:11" x14ac:dyDescent="0.25">
      <c r="K10315"/>
    </row>
    <row r="10316" spans="1:11" x14ac:dyDescent="0.25">
      <c r="K10316"/>
    </row>
    <row r="10317" spans="1:11" x14ac:dyDescent="0.25">
      <c r="A10317"/>
      <c r="B10317"/>
      <c r="C10317"/>
      <c r="D10317"/>
      <c r="E10317"/>
      <c r="F10317"/>
      <c r="G10317"/>
      <c r="H10317"/>
      <c r="I10317"/>
      <c r="J10317"/>
      <c r="K10317"/>
    </row>
    <row r="10318" spans="1:11" x14ac:dyDescent="0.25">
      <c r="A10318"/>
      <c r="B10318"/>
      <c r="C10318"/>
      <c r="D10318"/>
      <c r="E10318"/>
      <c r="F10318"/>
      <c r="G10318"/>
    </row>
    <row r="10319" spans="1:11" x14ac:dyDescent="0.25">
      <c r="A10319"/>
      <c r="B10319"/>
      <c r="C10319"/>
      <c r="D10319"/>
      <c r="E10319"/>
      <c r="F10319"/>
      <c r="G10319"/>
    </row>
    <row r="10320" spans="1:11" x14ac:dyDescent="0.25">
      <c r="A10320"/>
      <c r="B10320"/>
      <c r="C10320"/>
      <c r="D10320"/>
      <c r="E10320"/>
      <c r="F10320"/>
      <c r="G10320"/>
    </row>
    <row r="10321" spans="1:11" x14ac:dyDescent="0.25">
      <c r="A10321"/>
      <c r="B10321"/>
      <c r="C10321"/>
      <c r="D10321"/>
      <c r="E10321"/>
      <c r="F10321"/>
      <c r="G10321"/>
    </row>
    <row r="10322" spans="1:11" x14ac:dyDescent="0.25">
      <c r="A10322"/>
      <c r="B10322"/>
      <c r="C10322"/>
      <c r="D10322"/>
      <c r="E10322"/>
      <c r="F10322"/>
      <c r="G10322"/>
    </row>
    <row r="10323" spans="1:11" x14ac:dyDescent="0.25">
      <c r="A10323"/>
      <c r="B10323"/>
      <c r="C10323"/>
      <c r="D10323"/>
      <c r="E10323"/>
      <c r="F10323"/>
      <c r="G10323"/>
    </row>
    <row r="10324" spans="1:11" x14ac:dyDescent="0.25">
      <c r="A10324"/>
      <c r="B10324"/>
      <c r="C10324"/>
      <c r="D10324"/>
      <c r="E10324"/>
      <c r="F10324"/>
      <c r="G10324"/>
    </row>
    <row r="10325" spans="1:11" x14ac:dyDescent="0.25">
      <c r="A10325"/>
      <c r="B10325"/>
      <c r="C10325"/>
      <c r="D10325"/>
      <c r="E10325"/>
      <c r="F10325"/>
      <c r="G10325"/>
    </row>
    <row r="10332" spans="1:11" x14ac:dyDescent="0.25">
      <c r="K10332"/>
    </row>
    <row r="10333" spans="1:11" x14ac:dyDescent="0.25">
      <c r="K10333"/>
    </row>
    <row r="10334" spans="1:11" x14ac:dyDescent="0.25">
      <c r="K10334"/>
    </row>
    <row r="10335" spans="1:11" x14ac:dyDescent="0.25">
      <c r="K10335"/>
    </row>
    <row r="10336" spans="1:11" x14ac:dyDescent="0.25">
      <c r="K10336"/>
    </row>
    <row r="10337" spans="1:11" x14ac:dyDescent="0.25">
      <c r="K10337"/>
    </row>
    <row r="10338" spans="1:11" x14ac:dyDescent="0.25">
      <c r="A10338"/>
      <c r="B10338"/>
      <c r="C10338"/>
      <c r="D10338"/>
      <c r="E10338"/>
      <c r="F10338"/>
      <c r="G10338"/>
      <c r="H10338"/>
      <c r="I10338"/>
      <c r="J10338"/>
      <c r="K10338"/>
    </row>
    <row r="10339" spans="1:11" x14ac:dyDescent="0.25">
      <c r="A10339"/>
      <c r="B10339"/>
      <c r="C10339"/>
      <c r="D10339"/>
      <c r="E10339"/>
      <c r="F10339"/>
      <c r="G10339"/>
    </row>
    <row r="10340" spans="1:11" x14ac:dyDescent="0.25">
      <c r="A10340"/>
      <c r="B10340"/>
      <c r="C10340"/>
      <c r="D10340"/>
      <c r="E10340"/>
      <c r="F10340"/>
      <c r="G10340"/>
    </row>
    <row r="10341" spans="1:11" x14ac:dyDescent="0.25">
      <c r="A10341"/>
      <c r="B10341"/>
      <c r="C10341"/>
      <c r="D10341"/>
      <c r="E10341"/>
      <c r="F10341"/>
      <c r="G10341"/>
    </row>
    <row r="10342" spans="1:11" x14ac:dyDescent="0.25">
      <c r="A10342"/>
      <c r="B10342"/>
      <c r="C10342"/>
      <c r="D10342"/>
      <c r="E10342"/>
      <c r="F10342"/>
      <c r="G10342"/>
    </row>
    <row r="10343" spans="1:11" x14ac:dyDescent="0.25">
      <c r="A10343"/>
      <c r="B10343"/>
      <c r="C10343"/>
      <c r="D10343"/>
      <c r="E10343"/>
      <c r="F10343"/>
      <c r="G10343"/>
    </row>
    <row r="10344" spans="1:11" x14ac:dyDescent="0.25">
      <c r="A10344"/>
      <c r="B10344"/>
      <c r="C10344"/>
      <c r="D10344"/>
      <c r="E10344"/>
      <c r="F10344"/>
      <c r="G10344"/>
    </row>
    <row r="10345" spans="1:11" x14ac:dyDescent="0.25">
      <c r="A10345"/>
      <c r="B10345"/>
      <c r="C10345"/>
      <c r="D10345"/>
      <c r="E10345"/>
      <c r="F10345"/>
      <c r="G10345"/>
    </row>
    <row r="10346" spans="1:11" x14ac:dyDescent="0.25">
      <c r="A10346"/>
      <c r="B10346"/>
      <c r="C10346"/>
      <c r="D10346"/>
      <c r="E10346"/>
      <c r="F10346"/>
      <c r="G10346"/>
    </row>
    <row r="10353" spans="1:11" x14ac:dyDescent="0.25">
      <c r="K10353"/>
    </row>
    <row r="10354" spans="1:11" x14ac:dyDescent="0.25">
      <c r="K10354"/>
    </row>
    <row r="10355" spans="1:11" x14ac:dyDescent="0.25">
      <c r="K10355"/>
    </row>
    <row r="10356" spans="1:11" x14ac:dyDescent="0.25">
      <c r="K10356"/>
    </row>
    <row r="10357" spans="1:11" x14ac:dyDescent="0.25">
      <c r="K10357"/>
    </row>
    <row r="10358" spans="1:11" x14ac:dyDescent="0.25">
      <c r="K10358"/>
    </row>
    <row r="10359" spans="1:11" x14ac:dyDescent="0.25">
      <c r="A10359"/>
      <c r="B10359"/>
      <c r="C10359"/>
      <c r="D10359"/>
      <c r="E10359"/>
      <c r="F10359"/>
      <c r="G10359"/>
      <c r="H10359"/>
      <c r="I10359"/>
      <c r="J10359"/>
      <c r="K10359"/>
    </row>
    <row r="10360" spans="1:11" x14ac:dyDescent="0.25">
      <c r="A10360"/>
      <c r="B10360"/>
      <c r="C10360"/>
      <c r="D10360"/>
      <c r="E10360"/>
      <c r="F10360"/>
      <c r="G10360"/>
    </row>
    <row r="10361" spans="1:11" x14ac:dyDescent="0.25">
      <c r="A10361"/>
      <c r="B10361"/>
      <c r="C10361"/>
      <c r="D10361"/>
      <c r="E10361"/>
      <c r="F10361"/>
      <c r="G10361"/>
    </row>
    <row r="10362" spans="1:11" x14ac:dyDescent="0.25">
      <c r="A10362"/>
      <c r="B10362"/>
      <c r="C10362"/>
      <c r="D10362"/>
      <c r="E10362"/>
      <c r="F10362"/>
      <c r="G10362"/>
    </row>
    <row r="10363" spans="1:11" x14ac:dyDescent="0.25">
      <c r="A10363"/>
      <c r="B10363"/>
      <c r="C10363"/>
      <c r="D10363"/>
      <c r="E10363"/>
      <c r="F10363"/>
      <c r="G10363"/>
    </row>
    <row r="10364" spans="1:11" x14ac:dyDescent="0.25">
      <c r="A10364"/>
      <c r="B10364"/>
      <c r="C10364"/>
      <c r="D10364"/>
      <c r="E10364"/>
      <c r="F10364"/>
      <c r="G10364"/>
    </row>
    <row r="10365" spans="1:11" x14ac:dyDescent="0.25">
      <c r="A10365"/>
      <c r="B10365"/>
      <c r="C10365"/>
      <c r="D10365"/>
      <c r="E10365"/>
      <c r="F10365"/>
      <c r="G10365"/>
    </row>
    <row r="10366" spans="1:11" x14ac:dyDescent="0.25">
      <c r="A10366"/>
      <c r="B10366"/>
      <c r="C10366"/>
      <c r="D10366"/>
      <c r="E10366"/>
      <c r="F10366"/>
      <c r="G10366"/>
    </row>
    <row r="10367" spans="1:11" x14ac:dyDescent="0.25">
      <c r="A10367"/>
      <c r="B10367"/>
      <c r="C10367"/>
      <c r="D10367"/>
      <c r="E10367"/>
      <c r="F10367"/>
      <c r="G10367"/>
    </row>
    <row r="10374" spans="1:11" x14ac:dyDescent="0.25">
      <c r="K10374"/>
    </row>
    <row r="10375" spans="1:11" x14ac:dyDescent="0.25">
      <c r="K10375"/>
    </row>
    <row r="10376" spans="1:11" x14ac:dyDescent="0.25">
      <c r="K10376"/>
    </row>
    <row r="10377" spans="1:11" x14ac:dyDescent="0.25">
      <c r="K10377"/>
    </row>
    <row r="10378" spans="1:11" x14ac:dyDescent="0.25">
      <c r="K10378"/>
    </row>
    <row r="10379" spans="1:11" x14ac:dyDescent="0.25">
      <c r="K10379"/>
    </row>
    <row r="10380" spans="1:11" x14ac:dyDescent="0.25">
      <c r="A10380"/>
      <c r="B10380"/>
      <c r="C10380"/>
      <c r="D10380"/>
      <c r="E10380"/>
      <c r="F10380"/>
      <c r="G10380"/>
      <c r="H10380"/>
      <c r="I10380"/>
      <c r="J10380"/>
      <c r="K10380"/>
    </row>
    <row r="10381" spans="1:11" x14ac:dyDescent="0.25">
      <c r="A10381"/>
      <c r="B10381"/>
      <c r="C10381"/>
      <c r="D10381"/>
      <c r="E10381"/>
      <c r="F10381"/>
      <c r="G10381"/>
    </row>
    <row r="10382" spans="1:11" x14ac:dyDescent="0.25">
      <c r="A10382"/>
      <c r="B10382"/>
      <c r="C10382"/>
      <c r="D10382"/>
      <c r="E10382"/>
      <c r="F10382"/>
      <c r="G10382"/>
    </row>
    <row r="10383" spans="1:11" x14ac:dyDescent="0.25">
      <c r="A10383"/>
      <c r="B10383"/>
      <c r="C10383"/>
      <c r="D10383"/>
      <c r="E10383"/>
      <c r="F10383"/>
      <c r="G10383"/>
    </row>
    <row r="10384" spans="1:11" x14ac:dyDescent="0.25">
      <c r="A10384"/>
      <c r="B10384"/>
      <c r="C10384"/>
      <c r="D10384"/>
      <c r="E10384"/>
      <c r="F10384"/>
      <c r="G10384"/>
    </row>
    <row r="10385" spans="1:11" x14ac:dyDescent="0.25">
      <c r="A10385"/>
      <c r="B10385"/>
      <c r="C10385"/>
      <c r="D10385"/>
      <c r="E10385"/>
      <c r="F10385"/>
      <c r="G10385"/>
    </row>
    <row r="10386" spans="1:11" x14ac:dyDescent="0.25">
      <c r="A10386"/>
      <c r="B10386"/>
      <c r="C10386"/>
      <c r="D10386"/>
      <c r="E10386"/>
      <c r="F10386"/>
      <c r="G10386"/>
    </row>
    <row r="10387" spans="1:11" x14ac:dyDescent="0.25">
      <c r="A10387"/>
      <c r="B10387"/>
      <c r="C10387"/>
      <c r="D10387"/>
      <c r="E10387"/>
      <c r="F10387"/>
      <c r="G10387"/>
    </row>
    <row r="10388" spans="1:11" x14ac:dyDescent="0.25">
      <c r="A10388"/>
      <c r="B10388"/>
      <c r="C10388"/>
      <c r="D10388"/>
      <c r="E10388"/>
      <c r="F10388"/>
      <c r="G10388"/>
    </row>
    <row r="10395" spans="1:11" x14ac:dyDescent="0.25">
      <c r="K10395"/>
    </row>
    <row r="10396" spans="1:11" x14ac:dyDescent="0.25">
      <c r="K10396"/>
    </row>
    <row r="10397" spans="1:11" x14ac:dyDescent="0.25">
      <c r="K10397"/>
    </row>
    <row r="10398" spans="1:11" x14ac:dyDescent="0.25">
      <c r="K10398"/>
    </row>
    <row r="10399" spans="1:11" x14ac:dyDescent="0.25">
      <c r="K10399"/>
    </row>
    <row r="10400" spans="1:11" x14ac:dyDescent="0.25">
      <c r="K10400"/>
    </row>
    <row r="10401" spans="1:11" x14ac:dyDescent="0.25">
      <c r="A10401"/>
      <c r="B10401"/>
      <c r="C10401"/>
      <c r="D10401"/>
      <c r="E10401"/>
      <c r="F10401"/>
      <c r="G10401"/>
      <c r="H10401"/>
      <c r="I10401"/>
      <c r="J10401"/>
      <c r="K10401"/>
    </row>
    <row r="10402" spans="1:11" x14ac:dyDescent="0.25">
      <c r="A10402"/>
      <c r="B10402"/>
      <c r="C10402"/>
      <c r="D10402"/>
      <c r="E10402"/>
      <c r="F10402"/>
      <c r="G10402"/>
    </row>
    <row r="10403" spans="1:11" x14ac:dyDescent="0.25">
      <c r="A10403"/>
      <c r="B10403"/>
      <c r="C10403"/>
      <c r="D10403"/>
      <c r="E10403"/>
      <c r="F10403"/>
      <c r="G10403"/>
    </row>
    <row r="10404" spans="1:11" x14ac:dyDescent="0.25">
      <c r="A10404"/>
      <c r="B10404"/>
      <c r="C10404"/>
      <c r="D10404"/>
      <c r="E10404"/>
      <c r="F10404"/>
      <c r="G10404"/>
    </row>
    <row r="10405" spans="1:11" x14ac:dyDescent="0.25">
      <c r="A10405"/>
      <c r="B10405"/>
      <c r="C10405"/>
      <c r="D10405"/>
      <c r="E10405"/>
      <c r="F10405"/>
      <c r="G10405"/>
    </row>
    <row r="10406" spans="1:11" x14ac:dyDescent="0.25">
      <c r="A10406"/>
      <c r="B10406"/>
      <c r="C10406"/>
      <c r="D10406"/>
      <c r="E10406"/>
      <c r="F10406"/>
      <c r="G10406"/>
    </row>
    <row r="10407" spans="1:11" x14ac:dyDescent="0.25">
      <c r="A10407"/>
      <c r="B10407"/>
      <c r="C10407"/>
      <c r="D10407"/>
      <c r="E10407"/>
      <c r="F10407"/>
      <c r="G10407"/>
    </row>
    <row r="10408" spans="1:11" x14ac:dyDescent="0.25">
      <c r="A10408"/>
      <c r="B10408"/>
      <c r="C10408"/>
      <c r="D10408"/>
      <c r="E10408"/>
      <c r="F10408"/>
      <c r="G10408"/>
    </row>
    <row r="10409" spans="1:11" x14ac:dyDescent="0.25">
      <c r="A10409"/>
      <c r="B10409"/>
      <c r="C10409"/>
      <c r="D10409"/>
      <c r="E10409"/>
      <c r="F10409"/>
      <c r="G10409"/>
    </row>
    <row r="10416" spans="1:11" x14ac:dyDescent="0.25">
      <c r="K10416"/>
    </row>
    <row r="10417" spans="1:11" x14ac:dyDescent="0.25">
      <c r="K10417"/>
    </row>
    <row r="10418" spans="1:11" x14ac:dyDescent="0.25">
      <c r="K10418"/>
    </row>
    <row r="10419" spans="1:11" x14ac:dyDescent="0.25">
      <c r="K10419"/>
    </row>
    <row r="10420" spans="1:11" x14ac:dyDescent="0.25">
      <c r="K10420"/>
    </row>
    <row r="10421" spans="1:11" x14ac:dyDescent="0.25">
      <c r="K10421"/>
    </row>
    <row r="10422" spans="1:11" x14ac:dyDescent="0.25">
      <c r="A10422"/>
      <c r="B10422"/>
      <c r="C10422"/>
      <c r="D10422"/>
      <c r="E10422"/>
      <c r="F10422"/>
      <c r="G10422"/>
      <c r="H10422"/>
      <c r="I10422"/>
      <c r="J10422"/>
      <c r="K10422"/>
    </row>
    <row r="10423" spans="1:11" x14ac:dyDescent="0.25">
      <c r="A10423"/>
      <c r="B10423"/>
      <c r="C10423"/>
      <c r="D10423"/>
      <c r="E10423"/>
      <c r="F10423"/>
      <c r="G10423"/>
    </row>
    <row r="10424" spans="1:11" x14ac:dyDescent="0.25">
      <c r="A10424"/>
      <c r="B10424"/>
      <c r="C10424"/>
      <c r="D10424"/>
      <c r="E10424"/>
      <c r="F10424"/>
      <c r="G10424"/>
    </row>
    <row r="10425" spans="1:11" x14ac:dyDescent="0.25">
      <c r="A10425"/>
      <c r="B10425"/>
      <c r="C10425"/>
      <c r="D10425"/>
      <c r="E10425"/>
      <c r="F10425"/>
      <c r="G10425"/>
    </row>
    <row r="10426" spans="1:11" x14ac:dyDescent="0.25">
      <c r="A10426"/>
      <c r="B10426"/>
      <c r="C10426"/>
      <c r="D10426"/>
      <c r="E10426"/>
      <c r="F10426"/>
      <c r="G10426"/>
    </row>
    <row r="10427" spans="1:11" x14ac:dyDescent="0.25">
      <c r="A10427"/>
      <c r="B10427"/>
      <c r="C10427"/>
      <c r="D10427"/>
      <c r="E10427"/>
      <c r="F10427"/>
      <c r="G10427"/>
    </row>
    <row r="10428" spans="1:11" x14ac:dyDescent="0.25">
      <c r="A10428"/>
      <c r="B10428"/>
      <c r="C10428"/>
      <c r="D10428"/>
      <c r="E10428"/>
      <c r="F10428"/>
      <c r="G10428"/>
    </row>
    <row r="10429" spans="1:11" x14ac:dyDescent="0.25">
      <c r="A10429"/>
      <c r="B10429"/>
      <c r="C10429"/>
      <c r="D10429"/>
      <c r="E10429"/>
      <c r="F10429"/>
      <c r="G10429"/>
    </row>
    <row r="10430" spans="1:11" x14ac:dyDescent="0.25">
      <c r="A10430"/>
      <c r="B10430"/>
      <c r="C10430"/>
      <c r="D10430"/>
      <c r="E10430"/>
      <c r="F10430"/>
      <c r="G10430"/>
    </row>
    <row r="10437" spans="1:11" x14ac:dyDescent="0.25">
      <c r="K10437"/>
    </row>
    <row r="10438" spans="1:11" x14ac:dyDescent="0.25">
      <c r="K10438"/>
    </row>
    <row r="10439" spans="1:11" x14ac:dyDescent="0.25">
      <c r="K10439"/>
    </row>
    <row r="10440" spans="1:11" x14ac:dyDescent="0.25">
      <c r="K10440"/>
    </row>
    <row r="10441" spans="1:11" x14ac:dyDescent="0.25">
      <c r="K10441"/>
    </row>
    <row r="10442" spans="1:11" x14ac:dyDescent="0.25">
      <c r="K10442"/>
    </row>
    <row r="10443" spans="1:11" x14ac:dyDescent="0.25">
      <c r="A10443"/>
      <c r="B10443"/>
      <c r="C10443"/>
      <c r="D10443"/>
      <c r="E10443"/>
      <c r="F10443"/>
      <c r="G10443"/>
      <c r="H10443"/>
      <c r="I10443"/>
      <c r="J10443"/>
      <c r="K10443"/>
    </row>
    <row r="10444" spans="1:11" x14ac:dyDescent="0.25">
      <c r="A10444"/>
      <c r="B10444"/>
      <c r="C10444"/>
      <c r="D10444"/>
      <c r="E10444"/>
      <c r="F10444"/>
      <c r="G10444"/>
    </row>
    <row r="10445" spans="1:11" x14ac:dyDescent="0.25">
      <c r="A10445"/>
      <c r="B10445"/>
      <c r="C10445"/>
      <c r="D10445"/>
      <c r="E10445"/>
      <c r="F10445"/>
      <c r="G10445"/>
    </row>
    <row r="10446" spans="1:11" x14ac:dyDescent="0.25">
      <c r="A10446"/>
      <c r="B10446"/>
      <c r="C10446"/>
      <c r="D10446"/>
      <c r="E10446"/>
      <c r="F10446"/>
      <c r="G10446"/>
    </row>
    <row r="10447" spans="1:11" x14ac:dyDescent="0.25">
      <c r="A10447"/>
      <c r="B10447"/>
      <c r="C10447"/>
      <c r="D10447"/>
      <c r="E10447"/>
      <c r="F10447"/>
      <c r="G10447"/>
    </row>
    <row r="10448" spans="1:11" x14ac:dyDescent="0.25">
      <c r="A10448"/>
      <c r="B10448"/>
      <c r="C10448"/>
      <c r="D10448"/>
      <c r="E10448"/>
      <c r="F10448"/>
      <c r="G10448"/>
    </row>
    <row r="10449" spans="1:11" x14ac:dyDescent="0.25">
      <c r="A10449"/>
      <c r="B10449"/>
      <c r="C10449"/>
      <c r="D10449"/>
      <c r="E10449"/>
      <c r="F10449"/>
      <c r="G10449"/>
    </row>
    <row r="10450" spans="1:11" x14ac:dyDescent="0.25">
      <c r="A10450"/>
      <c r="B10450"/>
      <c r="C10450"/>
      <c r="D10450"/>
      <c r="E10450"/>
      <c r="F10450"/>
      <c r="G10450"/>
    </row>
    <row r="10451" spans="1:11" x14ac:dyDescent="0.25">
      <c r="A10451"/>
      <c r="B10451"/>
      <c r="C10451"/>
      <c r="D10451"/>
      <c r="E10451"/>
      <c r="F10451"/>
      <c r="G10451"/>
    </row>
    <row r="10458" spans="1:11" x14ac:dyDescent="0.25">
      <c r="K10458"/>
    </row>
    <row r="10459" spans="1:11" x14ac:dyDescent="0.25">
      <c r="K10459"/>
    </row>
    <row r="10460" spans="1:11" x14ac:dyDescent="0.25">
      <c r="K10460"/>
    </row>
    <row r="10461" spans="1:11" x14ac:dyDescent="0.25">
      <c r="K10461"/>
    </row>
    <row r="10462" spans="1:11" x14ac:dyDescent="0.25">
      <c r="K10462"/>
    </row>
    <row r="10463" spans="1:11" x14ac:dyDescent="0.25">
      <c r="K10463"/>
    </row>
    <row r="10464" spans="1:11" x14ac:dyDescent="0.25">
      <c r="A10464"/>
      <c r="B10464"/>
      <c r="C10464"/>
      <c r="D10464"/>
      <c r="E10464"/>
      <c r="F10464"/>
      <c r="G10464"/>
      <c r="H10464"/>
      <c r="I10464"/>
      <c r="J10464"/>
      <c r="K10464"/>
    </row>
    <row r="10465" spans="1:11" x14ac:dyDescent="0.25">
      <c r="A10465"/>
      <c r="B10465"/>
      <c r="C10465"/>
      <c r="D10465"/>
      <c r="E10465"/>
      <c r="F10465"/>
      <c r="G10465"/>
    </row>
    <row r="10466" spans="1:11" x14ac:dyDescent="0.25">
      <c r="A10466"/>
      <c r="B10466"/>
      <c r="C10466"/>
      <c r="D10466"/>
      <c r="E10466"/>
      <c r="F10466"/>
      <c r="G10466"/>
    </row>
    <row r="10467" spans="1:11" x14ac:dyDescent="0.25">
      <c r="A10467"/>
      <c r="B10467"/>
      <c r="C10467"/>
      <c r="D10467"/>
      <c r="E10467"/>
      <c r="F10467"/>
      <c r="G10467"/>
    </row>
    <row r="10468" spans="1:11" x14ac:dyDescent="0.25">
      <c r="A10468"/>
      <c r="B10468"/>
      <c r="C10468"/>
      <c r="D10468"/>
      <c r="E10468"/>
      <c r="F10468"/>
      <c r="G10468"/>
    </row>
    <row r="10469" spans="1:11" x14ac:dyDescent="0.25">
      <c r="A10469"/>
      <c r="B10469"/>
      <c r="C10469"/>
      <c r="D10469"/>
      <c r="E10469"/>
      <c r="F10469"/>
      <c r="G10469"/>
    </row>
    <row r="10470" spans="1:11" x14ac:dyDescent="0.25">
      <c r="A10470"/>
      <c r="B10470"/>
      <c r="C10470"/>
      <c r="D10470"/>
      <c r="E10470"/>
      <c r="F10470"/>
      <c r="G10470"/>
    </row>
    <row r="10471" spans="1:11" x14ac:dyDescent="0.25">
      <c r="A10471"/>
      <c r="B10471"/>
      <c r="C10471"/>
      <c r="D10471"/>
      <c r="E10471"/>
      <c r="F10471"/>
      <c r="G10471"/>
    </row>
    <row r="10472" spans="1:11" x14ac:dyDescent="0.25">
      <c r="A10472"/>
      <c r="B10472"/>
      <c r="C10472"/>
      <c r="D10472"/>
      <c r="E10472"/>
      <c r="F10472"/>
      <c r="G10472"/>
    </row>
    <row r="10479" spans="1:11" x14ac:dyDescent="0.25">
      <c r="K10479"/>
    </row>
    <row r="10480" spans="1:11" x14ac:dyDescent="0.25">
      <c r="K10480"/>
    </row>
    <row r="10481" spans="1:11" x14ac:dyDescent="0.25">
      <c r="K10481"/>
    </row>
    <row r="10482" spans="1:11" x14ac:dyDescent="0.25">
      <c r="K10482"/>
    </row>
    <row r="10483" spans="1:11" x14ac:dyDescent="0.25">
      <c r="K10483"/>
    </row>
    <row r="10484" spans="1:11" x14ac:dyDescent="0.25">
      <c r="K10484"/>
    </row>
    <row r="10485" spans="1:11" x14ac:dyDescent="0.25">
      <c r="A10485"/>
      <c r="B10485"/>
      <c r="C10485"/>
      <c r="D10485"/>
      <c r="E10485"/>
      <c r="F10485"/>
      <c r="G10485"/>
      <c r="H10485"/>
      <c r="I10485"/>
      <c r="J10485"/>
      <c r="K10485"/>
    </row>
    <row r="10486" spans="1:11" x14ac:dyDescent="0.25">
      <c r="A10486"/>
      <c r="B10486"/>
      <c r="C10486"/>
      <c r="D10486"/>
      <c r="E10486"/>
      <c r="F10486"/>
      <c r="G10486"/>
    </row>
    <row r="10487" spans="1:11" x14ac:dyDescent="0.25">
      <c r="A10487"/>
      <c r="B10487"/>
      <c r="C10487"/>
      <c r="D10487"/>
      <c r="E10487"/>
      <c r="F10487"/>
      <c r="G10487"/>
    </row>
    <row r="10488" spans="1:11" x14ac:dyDescent="0.25">
      <c r="A10488"/>
      <c r="B10488"/>
      <c r="C10488"/>
      <c r="D10488"/>
      <c r="E10488"/>
      <c r="F10488"/>
      <c r="G10488"/>
    </row>
    <row r="10489" spans="1:11" x14ac:dyDescent="0.25">
      <c r="A10489"/>
      <c r="B10489"/>
      <c r="C10489"/>
      <c r="D10489"/>
      <c r="E10489"/>
      <c r="F10489"/>
      <c r="G10489"/>
    </row>
    <row r="10490" spans="1:11" x14ac:dyDescent="0.25">
      <c r="A10490"/>
      <c r="B10490"/>
      <c r="C10490"/>
      <c r="D10490"/>
      <c r="E10490"/>
      <c r="F10490"/>
      <c r="G10490"/>
    </row>
    <row r="10491" spans="1:11" x14ac:dyDescent="0.25">
      <c r="A10491"/>
      <c r="B10491"/>
      <c r="C10491"/>
      <c r="D10491"/>
      <c r="E10491"/>
      <c r="F10491"/>
      <c r="G10491"/>
    </row>
    <row r="10492" spans="1:11" x14ac:dyDescent="0.25">
      <c r="A10492"/>
      <c r="B10492"/>
      <c r="C10492"/>
      <c r="D10492"/>
      <c r="E10492"/>
      <c r="F10492"/>
      <c r="G10492"/>
    </row>
    <row r="10493" spans="1:11" x14ac:dyDescent="0.25">
      <c r="A10493"/>
      <c r="B10493"/>
      <c r="C10493"/>
      <c r="D10493"/>
      <c r="E10493"/>
      <c r="F10493"/>
      <c r="G10493"/>
    </row>
    <row r="10500" spans="1:11" x14ac:dyDescent="0.25">
      <c r="K10500"/>
    </row>
    <row r="10501" spans="1:11" x14ac:dyDescent="0.25">
      <c r="K10501"/>
    </row>
    <row r="10502" spans="1:11" x14ac:dyDescent="0.25">
      <c r="K10502"/>
    </row>
    <row r="10503" spans="1:11" x14ac:dyDescent="0.25">
      <c r="K10503"/>
    </row>
    <row r="10504" spans="1:11" x14ac:dyDescent="0.25">
      <c r="K10504"/>
    </row>
    <row r="10505" spans="1:11" x14ac:dyDescent="0.25">
      <c r="K10505"/>
    </row>
    <row r="10506" spans="1:11" x14ac:dyDescent="0.25">
      <c r="A10506"/>
      <c r="B10506"/>
      <c r="C10506"/>
      <c r="D10506"/>
      <c r="E10506"/>
      <c r="F10506"/>
      <c r="G10506"/>
      <c r="H10506"/>
      <c r="I10506"/>
      <c r="J10506"/>
      <c r="K10506"/>
    </row>
    <row r="10507" spans="1:11" x14ac:dyDescent="0.25">
      <c r="A10507"/>
      <c r="B10507"/>
      <c r="C10507"/>
      <c r="D10507"/>
      <c r="E10507"/>
      <c r="F10507"/>
      <c r="G10507"/>
    </row>
    <row r="10508" spans="1:11" x14ac:dyDescent="0.25">
      <c r="A10508"/>
      <c r="B10508"/>
      <c r="C10508"/>
      <c r="D10508"/>
      <c r="E10508"/>
      <c r="F10508"/>
      <c r="G10508"/>
    </row>
    <row r="10509" spans="1:11" x14ac:dyDescent="0.25">
      <c r="A10509"/>
      <c r="B10509"/>
      <c r="C10509"/>
      <c r="D10509"/>
      <c r="E10509"/>
      <c r="F10509"/>
      <c r="G10509"/>
    </row>
    <row r="10510" spans="1:11" x14ac:dyDescent="0.25">
      <c r="A10510"/>
      <c r="B10510"/>
      <c r="C10510"/>
      <c r="D10510"/>
      <c r="E10510"/>
      <c r="F10510"/>
      <c r="G10510"/>
    </row>
    <row r="10511" spans="1:11" x14ac:dyDescent="0.25">
      <c r="A10511"/>
      <c r="B10511"/>
      <c r="C10511"/>
      <c r="D10511"/>
      <c r="E10511"/>
      <c r="F10511"/>
      <c r="G10511"/>
    </row>
    <row r="10512" spans="1:11" x14ac:dyDescent="0.25">
      <c r="A10512"/>
      <c r="B10512"/>
      <c r="C10512"/>
      <c r="D10512"/>
      <c r="E10512"/>
      <c r="F10512"/>
      <c r="G10512"/>
    </row>
    <row r="10513" spans="1:11" x14ac:dyDescent="0.25">
      <c r="A10513"/>
      <c r="B10513"/>
      <c r="C10513"/>
      <c r="D10513"/>
      <c r="E10513"/>
      <c r="F10513"/>
      <c r="G10513"/>
    </row>
    <row r="10514" spans="1:11" x14ac:dyDescent="0.25">
      <c r="A10514"/>
      <c r="B10514"/>
      <c r="C10514"/>
      <c r="D10514"/>
      <c r="E10514"/>
      <c r="F10514"/>
      <c r="G10514"/>
    </row>
    <row r="10521" spans="1:11" x14ac:dyDescent="0.25">
      <c r="K10521"/>
    </row>
    <row r="10522" spans="1:11" x14ac:dyDescent="0.25">
      <c r="K10522"/>
    </row>
    <row r="10523" spans="1:11" x14ac:dyDescent="0.25">
      <c r="K10523"/>
    </row>
    <row r="10524" spans="1:11" x14ac:dyDescent="0.25">
      <c r="K10524"/>
    </row>
    <row r="10525" spans="1:11" x14ac:dyDescent="0.25">
      <c r="K10525"/>
    </row>
    <row r="10526" spans="1:11" x14ac:dyDescent="0.25">
      <c r="K10526"/>
    </row>
    <row r="10527" spans="1:11" x14ac:dyDescent="0.25">
      <c r="A10527"/>
      <c r="B10527"/>
      <c r="C10527"/>
      <c r="D10527"/>
      <c r="E10527"/>
      <c r="F10527"/>
      <c r="G10527"/>
      <c r="H10527"/>
      <c r="I10527"/>
      <c r="J10527"/>
      <c r="K10527"/>
    </row>
    <row r="10528" spans="1:11" x14ac:dyDescent="0.25">
      <c r="A10528"/>
      <c r="B10528"/>
      <c r="C10528"/>
      <c r="D10528"/>
      <c r="E10528"/>
      <c r="F10528"/>
      <c r="G10528"/>
    </row>
    <row r="10529" spans="1:11" x14ac:dyDescent="0.25">
      <c r="A10529"/>
      <c r="B10529"/>
      <c r="C10529"/>
      <c r="D10529"/>
      <c r="E10529"/>
      <c r="F10529"/>
      <c r="G10529"/>
    </row>
    <row r="10530" spans="1:11" x14ac:dyDescent="0.25">
      <c r="A10530"/>
      <c r="B10530"/>
      <c r="C10530"/>
      <c r="D10530"/>
      <c r="E10530"/>
      <c r="F10530"/>
      <c r="G10530"/>
    </row>
    <row r="10531" spans="1:11" x14ac:dyDescent="0.25">
      <c r="A10531"/>
      <c r="B10531"/>
      <c r="C10531"/>
      <c r="D10531"/>
      <c r="E10531"/>
      <c r="F10531"/>
      <c r="G10531"/>
    </row>
    <row r="10532" spans="1:11" x14ac:dyDescent="0.25">
      <c r="A10532"/>
      <c r="B10532"/>
      <c r="C10532"/>
      <c r="D10532"/>
      <c r="E10532"/>
      <c r="F10532"/>
      <c r="G10532"/>
    </row>
    <row r="10533" spans="1:11" x14ac:dyDescent="0.25">
      <c r="A10533"/>
      <c r="B10533"/>
      <c r="C10533"/>
      <c r="D10533"/>
      <c r="E10533"/>
      <c r="F10533"/>
      <c r="G10533"/>
    </row>
    <row r="10534" spans="1:11" x14ac:dyDescent="0.25">
      <c r="A10534"/>
      <c r="B10534"/>
      <c r="C10534"/>
      <c r="D10534"/>
      <c r="E10534"/>
      <c r="F10534"/>
      <c r="G10534"/>
    </row>
    <row r="10535" spans="1:11" x14ac:dyDescent="0.25">
      <c r="A10535"/>
      <c r="B10535"/>
      <c r="C10535"/>
      <c r="D10535"/>
      <c r="E10535"/>
      <c r="F10535"/>
      <c r="G10535"/>
    </row>
    <row r="10542" spans="1:11" x14ac:dyDescent="0.25">
      <c r="K10542"/>
    </row>
    <row r="10543" spans="1:11" x14ac:dyDescent="0.25">
      <c r="K10543"/>
    </row>
    <row r="10544" spans="1:11" x14ac:dyDescent="0.25">
      <c r="K10544"/>
    </row>
    <row r="10545" spans="1:11" x14ac:dyDescent="0.25">
      <c r="K10545"/>
    </row>
    <row r="10546" spans="1:11" x14ac:dyDescent="0.25">
      <c r="K10546"/>
    </row>
    <row r="10547" spans="1:11" x14ac:dyDescent="0.25">
      <c r="K10547"/>
    </row>
    <row r="10548" spans="1:11" x14ac:dyDescent="0.25">
      <c r="A10548"/>
      <c r="B10548"/>
      <c r="C10548"/>
      <c r="D10548"/>
      <c r="E10548"/>
      <c r="F10548"/>
      <c r="G10548"/>
      <c r="H10548"/>
      <c r="I10548"/>
      <c r="J10548"/>
      <c r="K10548"/>
    </row>
    <row r="10549" spans="1:11" x14ac:dyDescent="0.25">
      <c r="A10549"/>
      <c r="B10549"/>
      <c r="C10549"/>
      <c r="D10549"/>
      <c r="E10549"/>
      <c r="F10549"/>
      <c r="G10549"/>
    </row>
    <row r="10550" spans="1:11" x14ac:dyDescent="0.25">
      <c r="A10550"/>
      <c r="B10550"/>
      <c r="C10550"/>
      <c r="D10550"/>
      <c r="E10550"/>
      <c r="F10550"/>
      <c r="G10550"/>
    </row>
    <row r="10551" spans="1:11" x14ac:dyDescent="0.25">
      <c r="A10551"/>
      <c r="B10551"/>
      <c r="C10551"/>
      <c r="D10551"/>
      <c r="E10551"/>
      <c r="F10551"/>
      <c r="G10551"/>
    </row>
    <row r="10552" spans="1:11" x14ac:dyDescent="0.25">
      <c r="A10552"/>
      <c r="B10552"/>
      <c r="C10552"/>
      <c r="D10552"/>
      <c r="E10552"/>
      <c r="F10552"/>
      <c r="G10552"/>
    </row>
    <row r="10553" spans="1:11" x14ac:dyDescent="0.25">
      <c r="A10553"/>
      <c r="B10553"/>
      <c r="C10553"/>
      <c r="D10553"/>
      <c r="E10553"/>
      <c r="F10553"/>
      <c r="G10553"/>
    </row>
    <row r="10554" spans="1:11" x14ac:dyDescent="0.25">
      <c r="A10554"/>
      <c r="B10554"/>
      <c r="C10554"/>
      <c r="D10554"/>
      <c r="E10554"/>
      <c r="F10554"/>
      <c r="G10554"/>
    </row>
    <row r="10555" spans="1:11" x14ac:dyDescent="0.25">
      <c r="A10555"/>
      <c r="B10555"/>
      <c r="C10555"/>
      <c r="D10555"/>
      <c r="E10555"/>
      <c r="F10555"/>
      <c r="G10555"/>
    </row>
    <row r="10556" spans="1:11" x14ac:dyDescent="0.25">
      <c r="A10556"/>
      <c r="B10556"/>
      <c r="C10556"/>
      <c r="D10556"/>
      <c r="E10556"/>
      <c r="F10556"/>
      <c r="G10556"/>
    </row>
    <row r="10563" spans="1:11" x14ac:dyDescent="0.25">
      <c r="K10563"/>
    </row>
    <row r="10564" spans="1:11" x14ac:dyDescent="0.25">
      <c r="K10564"/>
    </row>
    <row r="10565" spans="1:11" x14ac:dyDescent="0.25">
      <c r="K10565"/>
    </row>
    <row r="10566" spans="1:11" x14ac:dyDescent="0.25">
      <c r="K10566"/>
    </row>
    <row r="10567" spans="1:11" x14ac:dyDescent="0.25">
      <c r="K10567"/>
    </row>
    <row r="10568" spans="1:11" x14ac:dyDescent="0.25">
      <c r="K10568"/>
    </row>
    <row r="10569" spans="1:11" x14ac:dyDescent="0.25">
      <c r="A10569"/>
      <c r="B10569"/>
      <c r="C10569"/>
      <c r="D10569"/>
      <c r="E10569"/>
      <c r="F10569"/>
      <c r="G10569"/>
      <c r="H10569"/>
      <c r="I10569"/>
      <c r="J10569"/>
      <c r="K10569"/>
    </row>
    <row r="10570" spans="1:11" x14ac:dyDescent="0.25">
      <c r="A10570"/>
      <c r="B10570"/>
      <c r="C10570"/>
      <c r="D10570"/>
      <c r="E10570"/>
      <c r="F10570"/>
      <c r="G10570"/>
    </row>
    <row r="10571" spans="1:11" x14ac:dyDescent="0.25">
      <c r="A10571"/>
      <c r="B10571"/>
      <c r="C10571"/>
      <c r="D10571"/>
      <c r="E10571"/>
      <c r="F10571"/>
      <c r="G10571"/>
    </row>
    <row r="10572" spans="1:11" x14ac:dyDescent="0.25">
      <c r="A10572"/>
      <c r="B10572"/>
      <c r="C10572"/>
      <c r="D10572"/>
      <c r="E10572"/>
      <c r="F10572"/>
      <c r="G10572"/>
    </row>
    <row r="10573" spans="1:11" x14ac:dyDescent="0.25">
      <c r="A10573"/>
      <c r="B10573"/>
      <c r="C10573"/>
      <c r="D10573"/>
      <c r="E10573"/>
      <c r="F10573"/>
      <c r="G10573"/>
    </row>
    <row r="10574" spans="1:11" x14ac:dyDescent="0.25">
      <c r="A10574"/>
      <c r="B10574"/>
      <c r="C10574"/>
      <c r="D10574"/>
      <c r="E10574"/>
      <c r="F10574"/>
      <c r="G10574"/>
    </row>
    <row r="10575" spans="1:11" x14ac:dyDescent="0.25">
      <c r="A10575"/>
      <c r="B10575"/>
      <c r="C10575"/>
      <c r="D10575"/>
      <c r="E10575"/>
      <c r="F10575"/>
      <c r="G10575"/>
    </row>
    <row r="10576" spans="1:11" x14ac:dyDescent="0.25">
      <c r="A10576"/>
      <c r="B10576"/>
      <c r="C10576"/>
      <c r="D10576"/>
      <c r="E10576"/>
      <c r="F10576"/>
      <c r="G10576"/>
    </row>
    <row r="10577" spans="1:11" x14ac:dyDescent="0.25">
      <c r="A10577"/>
      <c r="B10577"/>
      <c r="C10577"/>
      <c r="D10577"/>
      <c r="E10577"/>
      <c r="F10577"/>
      <c r="G10577"/>
    </row>
    <row r="10584" spans="1:11" x14ac:dyDescent="0.25">
      <c r="K10584"/>
    </row>
    <row r="10585" spans="1:11" x14ac:dyDescent="0.25">
      <c r="K10585"/>
    </row>
    <row r="10586" spans="1:11" x14ac:dyDescent="0.25">
      <c r="K10586"/>
    </row>
    <row r="10587" spans="1:11" x14ac:dyDescent="0.25">
      <c r="K10587"/>
    </row>
    <row r="10588" spans="1:11" x14ac:dyDescent="0.25">
      <c r="K10588"/>
    </row>
    <row r="10589" spans="1:11" x14ac:dyDescent="0.25">
      <c r="K10589"/>
    </row>
    <row r="10590" spans="1:11" x14ac:dyDescent="0.25">
      <c r="A10590"/>
      <c r="B10590"/>
      <c r="C10590"/>
      <c r="D10590"/>
      <c r="E10590"/>
      <c r="F10590"/>
      <c r="G10590"/>
      <c r="H10590"/>
      <c r="I10590"/>
      <c r="J10590"/>
      <c r="K10590"/>
    </row>
    <row r="10591" spans="1:11" x14ac:dyDescent="0.25">
      <c r="A10591"/>
      <c r="B10591"/>
      <c r="C10591"/>
      <c r="D10591"/>
      <c r="E10591"/>
      <c r="F10591"/>
      <c r="G10591"/>
    </row>
    <row r="10592" spans="1:11" x14ac:dyDescent="0.25">
      <c r="A10592"/>
      <c r="B10592"/>
      <c r="C10592"/>
      <c r="D10592"/>
      <c r="E10592"/>
      <c r="F10592"/>
      <c r="G10592"/>
    </row>
    <row r="10593" spans="1:11" x14ac:dyDescent="0.25">
      <c r="A10593"/>
      <c r="B10593"/>
      <c r="C10593"/>
      <c r="D10593"/>
      <c r="E10593"/>
      <c r="F10593"/>
      <c r="G10593"/>
    </row>
    <row r="10594" spans="1:11" x14ac:dyDescent="0.25">
      <c r="A10594"/>
      <c r="B10594"/>
      <c r="C10594"/>
      <c r="D10594"/>
      <c r="E10594"/>
      <c r="F10594"/>
      <c r="G10594"/>
    </row>
    <row r="10595" spans="1:11" x14ac:dyDescent="0.25">
      <c r="A10595"/>
      <c r="B10595"/>
      <c r="C10595"/>
      <c r="D10595"/>
      <c r="E10595"/>
      <c r="F10595"/>
      <c r="G10595"/>
    </row>
    <row r="10596" spans="1:11" x14ac:dyDescent="0.25">
      <c r="A10596"/>
      <c r="B10596"/>
      <c r="C10596"/>
      <c r="D10596"/>
      <c r="E10596"/>
      <c r="F10596"/>
      <c r="G10596"/>
    </row>
    <row r="10597" spans="1:11" x14ac:dyDescent="0.25">
      <c r="A10597"/>
      <c r="B10597"/>
      <c r="C10597"/>
      <c r="D10597"/>
      <c r="E10597"/>
      <c r="F10597"/>
      <c r="G10597"/>
    </row>
    <row r="10598" spans="1:11" x14ac:dyDescent="0.25">
      <c r="A10598"/>
      <c r="B10598"/>
      <c r="C10598"/>
      <c r="D10598"/>
      <c r="E10598"/>
      <c r="F10598"/>
      <c r="G10598"/>
    </row>
    <row r="10605" spans="1:11" x14ac:dyDescent="0.25">
      <c r="K10605"/>
    </row>
    <row r="10606" spans="1:11" x14ac:dyDescent="0.25">
      <c r="K10606"/>
    </row>
    <row r="10607" spans="1:11" x14ac:dyDescent="0.25">
      <c r="K10607"/>
    </row>
    <row r="10608" spans="1:11" x14ac:dyDescent="0.25">
      <c r="K10608"/>
    </row>
    <row r="10609" spans="1:11" x14ac:dyDescent="0.25">
      <c r="K10609"/>
    </row>
    <row r="10610" spans="1:11" x14ac:dyDescent="0.25">
      <c r="K10610"/>
    </row>
    <row r="10611" spans="1:11" x14ac:dyDescent="0.25">
      <c r="A10611"/>
      <c r="B10611"/>
      <c r="C10611"/>
      <c r="D10611"/>
      <c r="E10611"/>
      <c r="F10611"/>
      <c r="G10611"/>
      <c r="H10611"/>
      <c r="I10611"/>
      <c r="J10611"/>
      <c r="K10611"/>
    </row>
    <row r="10612" spans="1:11" x14ac:dyDescent="0.25">
      <c r="A10612"/>
      <c r="B10612"/>
      <c r="C10612"/>
      <c r="D10612"/>
      <c r="E10612"/>
      <c r="F10612"/>
      <c r="G10612"/>
    </row>
    <row r="10613" spans="1:11" x14ac:dyDescent="0.25">
      <c r="A10613"/>
      <c r="B10613"/>
      <c r="C10613"/>
      <c r="D10613"/>
      <c r="E10613"/>
      <c r="F10613"/>
      <c r="G10613"/>
    </row>
    <row r="10614" spans="1:11" x14ac:dyDescent="0.25">
      <c r="A10614"/>
      <c r="B10614"/>
      <c r="C10614"/>
      <c r="D10614"/>
      <c r="E10614"/>
      <c r="F10614"/>
      <c r="G10614"/>
    </row>
    <row r="10615" spans="1:11" x14ac:dyDescent="0.25">
      <c r="A10615"/>
      <c r="B10615"/>
      <c r="C10615"/>
      <c r="D10615"/>
      <c r="E10615"/>
      <c r="F10615"/>
      <c r="G10615"/>
    </row>
    <row r="10616" spans="1:11" x14ac:dyDescent="0.25">
      <c r="A10616"/>
      <c r="B10616"/>
      <c r="C10616"/>
      <c r="D10616"/>
      <c r="E10616"/>
      <c r="F10616"/>
      <c r="G10616"/>
    </row>
    <row r="10617" spans="1:11" x14ac:dyDescent="0.25">
      <c r="A10617"/>
      <c r="B10617"/>
      <c r="C10617"/>
      <c r="D10617"/>
      <c r="E10617"/>
      <c r="F10617"/>
      <c r="G10617"/>
    </row>
    <row r="10618" spans="1:11" x14ac:dyDescent="0.25">
      <c r="A10618"/>
      <c r="B10618"/>
      <c r="C10618"/>
      <c r="D10618"/>
      <c r="E10618"/>
      <c r="F10618"/>
      <c r="G10618"/>
    </row>
    <row r="10619" spans="1:11" x14ac:dyDescent="0.25">
      <c r="A10619"/>
      <c r="B10619"/>
      <c r="C10619"/>
      <c r="D10619"/>
      <c r="E10619"/>
      <c r="F10619"/>
      <c r="G10619"/>
    </row>
    <row r="10626" spans="1:11" x14ac:dyDescent="0.25">
      <c r="K10626"/>
    </row>
    <row r="10627" spans="1:11" x14ac:dyDescent="0.25">
      <c r="K10627"/>
    </row>
    <row r="10628" spans="1:11" x14ac:dyDescent="0.25">
      <c r="K10628"/>
    </row>
    <row r="10629" spans="1:11" x14ac:dyDescent="0.25">
      <c r="K10629"/>
    </row>
    <row r="10630" spans="1:11" x14ac:dyDescent="0.25">
      <c r="K10630"/>
    </row>
    <row r="10631" spans="1:11" x14ac:dyDescent="0.25">
      <c r="K10631"/>
    </row>
    <row r="10632" spans="1:11" x14ac:dyDescent="0.25">
      <c r="A10632"/>
      <c r="B10632"/>
      <c r="C10632"/>
      <c r="D10632"/>
      <c r="E10632"/>
      <c r="F10632"/>
      <c r="G10632"/>
      <c r="H10632"/>
      <c r="I10632"/>
      <c r="J10632"/>
      <c r="K10632"/>
    </row>
    <row r="10633" spans="1:11" x14ac:dyDescent="0.25">
      <c r="A10633"/>
      <c r="B10633"/>
      <c r="C10633"/>
      <c r="D10633"/>
      <c r="E10633"/>
      <c r="F10633"/>
      <c r="G10633"/>
    </row>
    <row r="10634" spans="1:11" x14ac:dyDescent="0.25">
      <c r="A10634"/>
      <c r="B10634"/>
      <c r="C10634"/>
      <c r="D10634"/>
      <c r="E10634"/>
      <c r="F10634"/>
      <c r="G10634"/>
    </row>
    <row r="10635" spans="1:11" x14ac:dyDescent="0.25">
      <c r="A10635"/>
      <c r="B10635"/>
      <c r="C10635"/>
      <c r="D10635"/>
      <c r="E10635"/>
      <c r="F10635"/>
      <c r="G10635"/>
    </row>
    <row r="10636" spans="1:11" x14ac:dyDescent="0.25">
      <c r="A10636"/>
      <c r="B10636"/>
      <c r="C10636"/>
      <c r="D10636"/>
      <c r="E10636"/>
      <c r="F10636"/>
      <c r="G10636"/>
    </row>
    <row r="10637" spans="1:11" x14ac:dyDescent="0.25">
      <c r="A10637"/>
      <c r="B10637"/>
      <c r="C10637"/>
      <c r="D10637"/>
      <c r="E10637"/>
      <c r="F10637"/>
      <c r="G10637"/>
    </row>
    <row r="10638" spans="1:11" x14ac:dyDescent="0.25">
      <c r="A10638"/>
      <c r="B10638"/>
      <c r="C10638"/>
      <c r="D10638"/>
      <c r="E10638"/>
      <c r="F10638"/>
      <c r="G10638"/>
    </row>
    <row r="10639" spans="1:11" x14ac:dyDescent="0.25">
      <c r="A10639"/>
      <c r="B10639"/>
      <c r="C10639"/>
      <c r="D10639"/>
      <c r="E10639"/>
      <c r="F10639"/>
      <c r="G10639"/>
    </row>
    <row r="10640" spans="1:11" x14ac:dyDescent="0.25">
      <c r="A10640"/>
      <c r="B10640"/>
      <c r="C10640"/>
      <c r="D10640"/>
      <c r="E10640"/>
      <c r="F10640"/>
      <c r="G10640"/>
    </row>
    <row r="10647" spans="1:11" x14ac:dyDescent="0.25">
      <c r="K10647"/>
    </row>
    <row r="10648" spans="1:11" x14ac:dyDescent="0.25">
      <c r="K10648"/>
    </row>
    <row r="10649" spans="1:11" x14ac:dyDescent="0.25">
      <c r="K10649"/>
    </row>
    <row r="10650" spans="1:11" x14ac:dyDescent="0.25">
      <c r="K10650"/>
    </row>
    <row r="10651" spans="1:11" x14ac:dyDescent="0.25">
      <c r="K10651"/>
    </row>
    <row r="10652" spans="1:11" x14ac:dyDescent="0.25">
      <c r="K10652"/>
    </row>
    <row r="10653" spans="1:11" x14ac:dyDescent="0.25">
      <c r="A10653"/>
      <c r="B10653"/>
      <c r="C10653"/>
      <c r="D10653"/>
      <c r="E10653"/>
      <c r="F10653"/>
      <c r="G10653"/>
      <c r="H10653"/>
      <c r="I10653"/>
      <c r="J10653"/>
      <c r="K10653"/>
    </row>
    <row r="10654" spans="1:11" x14ac:dyDescent="0.25">
      <c r="A10654"/>
      <c r="B10654"/>
      <c r="C10654"/>
      <c r="D10654"/>
      <c r="E10654"/>
      <c r="F10654"/>
      <c r="G10654"/>
    </row>
    <row r="10655" spans="1:11" x14ac:dyDescent="0.25">
      <c r="A10655"/>
      <c r="B10655"/>
      <c r="C10655"/>
      <c r="D10655"/>
      <c r="E10655"/>
      <c r="F10655"/>
      <c r="G10655"/>
    </row>
    <row r="10656" spans="1:11" x14ac:dyDescent="0.25">
      <c r="A10656"/>
      <c r="B10656"/>
      <c r="C10656"/>
      <c r="D10656"/>
      <c r="E10656"/>
      <c r="F10656"/>
      <c r="G10656"/>
    </row>
    <row r="10657" spans="1:11" x14ac:dyDescent="0.25">
      <c r="A10657"/>
      <c r="B10657"/>
      <c r="C10657"/>
      <c r="D10657"/>
      <c r="E10657"/>
      <c r="F10657"/>
      <c r="G10657"/>
    </row>
    <row r="10658" spans="1:11" x14ac:dyDescent="0.25">
      <c r="A10658"/>
      <c r="B10658"/>
      <c r="C10658"/>
      <c r="D10658"/>
      <c r="E10658"/>
      <c r="F10658"/>
      <c r="G10658"/>
    </row>
    <row r="10659" spans="1:11" x14ac:dyDescent="0.25">
      <c r="A10659"/>
      <c r="B10659"/>
      <c r="C10659"/>
      <c r="D10659"/>
      <c r="E10659"/>
      <c r="F10659"/>
      <c r="G10659"/>
    </row>
    <row r="10660" spans="1:11" x14ac:dyDescent="0.25">
      <c r="A10660"/>
      <c r="B10660"/>
      <c r="C10660"/>
      <c r="D10660"/>
      <c r="E10660"/>
      <c r="F10660"/>
      <c r="G10660"/>
    </row>
    <row r="10661" spans="1:11" x14ac:dyDescent="0.25">
      <c r="A10661"/>
      <c r="B10661"/>
      <c r="C10661"/>
      <c r="D10661"/>
      <c r="E10661"/>
      <c r="F10661"/>
      <c r="G10661"/>
    </row>
    <row r="10668" spans="1:11" x14ac:dyDescent="0.25">
      <c r="K10668"/>
    </row>
    <row r="10669" spans="1:11" x14ac:dyDescent="0.25">
      <c r="K10669"/>
    </row>
    <row r="10670" spans="1:11" x14ac:dyDescent="0.25">
      <c r="K10670"/>
    </row>
    <row r="10671" spans="1:11" x14ac:dyDescent="0.25">
      <c r="K10671"/>
    </row>
    <row r="10672" spans="1:11" x14ac:dyDescent="0.25">
      <c r="K10672"/>
    </row>
    <row r="10673" spans="1:11" x14ac:dyDescent="0.25">
      <c r="K10673"/>
    </row>
    <row r="10674" spans="1:11" x14ac:dyDescent="0.25">
      <c r="A10674"/>
      <c r="B10674"/>
      <c r="C10674"/>
      <c r="D10674"/>
      <c r="E10674"/>
      <c r="F10674"/>
      <c r="G10674"/>
      <c r="H10674"/>
      <c r="I10674"/>
      <c r="J10674"/>
      <c r="K10674"/>
    </row>
    <row r="10675" spans="1:11" x14ac:dyDescent="0.25">
      <c r="A10675"/>
      <c r="B10675"/>
      <c r="C10675"/>
      <c r="D10675"/>
      <c r="E10675"/>
      <c r="F10675"/>
      <c r="G10675"/>
    </row>
    <row r="10676" spans="1:11" x14ac:dyDescent="0.25">
      <c r="A10676"/>
      <c r="B10676"/>
      <c r="C10676"/>
      <c r="D10676"/>
      <c r="E10676"/>
      <c r="F10676"/>
      <c r="G10676"/>
    </row>
    <row r="10677" spans="1:11" x14ac:dyDescent="0.25">
      <c r="A10677"/>
      <c r="B10677"/>
      <c r="C10677"/>
      <c r="D10677"/>
      <c r="E10677"/>
      <c r="F10677"/>
      <c r="G10677"/>
    </row>
    <row r="10678" spans="1:11" x14ac:dyDescent="0.25">
      <c r="A10678"/>
      <c r="B10678"/>
      <c r="C10678"/>
      <c r="D10678"/>
      <c r="E10678"/>
      <c r="F10678"/>
      <c r="G10678"/>
    </row>
    <row r="10679" spans="1:11" x14ac:dyDescent="0.25">
      <c r="A10679"/>
      <c r="B10679"/>
      <c r="C10679"/>
      <c r="D10679"/>
      <c r="E10679"/>
      <c r="F10679"/>
      <c r="G10679"/>
    </row>
    <row r="10680" spans="1:11" x14ac:dyDescent="0.25">
      <c r="A10680"/>
      <c r="B10680"/>
      <c r="C10680"/>
      <c r="D10680"/>
      <c r="E10680"/>
      <c r="F10680"/>
      <c r="G10680"/>
    </row>
    <row r="10681" spans="1:11" x14ac:dyDescent="0.25">
      <c r="A10681"/>
      <c r="B10681"/>
      <c r="C10681"/>
      <c r="D10681"/>
      <c r="E10681"/>
      <c r="F10681"/>
      <c r="G10681"/>
    </row>
    <row r="10682" spans="1:11" x14ac:dyDescent="0.25">
      <c r="A10682"/>
      <c r="B10682"/>
      <c r="C10682"/>
      <c r="D10682"/>
      <c r="E10682"/>
      <c r="F10682"/>
      <c r="G10682"/>
    </row>
    <row r="10689" spans="1:11" x14ac:dyDescent="0.25">
      <c r="K10689"/>
    </row>
    <row r="10690" spans="1:11" x14ac:dyDescent="0.25">
      <c r="K10690"/>
    </row>
    <row r="10691" spans="1:11" x14ac:dyDescent="0.25">
      <c r="K10691"/>
    </row>
    <row r="10692" spans="1:11" x14ac:dyDescent="0.25">
      <c r="K10692"/>
    </row>
    <row r="10693" spans="1:11" x14ac:dyDescent="0.25">
      <c r="K10693"/>
    </row>
    <row r="10694" spans="1:11" x14ac:dyDescent="0.25">
      <c r="K10694"/>
    </row>
    <row r="10695" spans="1:11" x14ac:dyDescent="0.25">
      <c r="A10695"/>
      <c r="B10695"/>
      <c r="C10695"/>
      <c r="D10695"/>
      <c r="E10695"/>
      <c r="F10695"/>
      <c r="G10695"/>
      <c r="H10695"/>
      <c r="I10695"/>
      <c r="J10695"/>
      <c r="K10695"/>
    </row>
    <row r="10696" spans="1:11" x14ac:dyDescent="0.25">
      <c r="A10696"/>
      <c r="B10696"/>
      <c r="C10696"/>
      <c r="D10696"/>
      <c r="E10696"/>
      <c r="F10696"/>
      <c r="G10696"/>
    </row>
    <row r="10697" spans="1:11" x14ac:dyDescent="0.25">
      <c r="A10697"/>
      <c r="B10697"/>
      <c r="C10697"/>
      <c r="D10697"/>
      <c r="E10697"/>
      <c r="F10697"/>
      <c r="G10697"/>
    </row>
    <row r="10698" spans="1:11" x14ac:dyDescent="0.25">
      <c r="A10698"/>
      <c r="B10698"/>
      <c r="C10698"/>
      <c r="D10698"/>
      <c r="E10698"/>
      <c r="F10698"/>
      <c r="G10698"/>
    </row>
    <row r="10699" spans="1:11" x14ac:dyDescent="0.25">
      <c r="A10699"/>
      <c r="B10699"/>
      <c r="C10699"/>
      <c r="D10699"/>
      <c r="E10699"/>
      <c r="F10699"/>
      <c r="G10699"/>
    </row>
    <row r="10700" spans="1:11" x14ac:dyDescent="0.25">
      <c r="A10700"/>
      <c r="B10700"/>
      <c r="C10700"/>
      <c r="D10700"/>
      <c r="E10700"/>
      <c r="F10700"/>
      <c r="G10700"/>
    </row>
    <row r="10701" spans="1:11" x14ac:dyDescent="0.25">
      <c r="A10701"/>
      <c r="B10701"/>
      <c r="C10701"/>
      <c r="D10701"/>
      <c r="E10701"/>
      <c r="F10701"/>
      <c r="G10701"/>
    </row>
    <row r="10702" spans="1:11" x14ac:dyDescent="0.25">
      <c r="A10702"/>
      <c r="B10702"/>
      <c r="C10702"/>
      <c r="D10702"/>
      <c r="E10702"/>
      <c r="F10702"/>
      <c r="G10702"/>
    </row>
    <row r="10703" spans="1:11" x14ac:dyDescent="0.25">
      <c r="A10703"/>
      <c r="B10703"/>
      <c r="C10703"/>
      <c r="D10703"/>
      <c r="E10703"/>
      <c r="F10703"/>
      <c r="G10703"/>
    </row>
    <row r="10710" spans="1:11" x14ac:dyDescent="0.25">
      <c r="K10710"/>
    </row>
    <row r="10711" spans="1:11" x14ac:dyDescent="0.25">
      <c r="K10711"/>
    </row>
    <row r="10712" spans="1:11" x14ac:dyDescent="0.25">
      <c r="K10712"/>
    </row>
    <row r="10713" spans="1:11" x14ac:dyDescent="0.25">
      <c r="K10713"/>
    </row>
    <row r="10714" spans="1:11" x14ac:dyDescent="0.25">
      <c r="K10714"/>
    </row>
    <row r="10715" spans="1:11" x14ac:dyDescent="0.25">
      <c r="K10715"/>
    </row>
    <row r="10716" spans="1:11" x14ac:dyDescent="0.25">
      <c r="A10716"/>
      <c r="B10716"/>
      <c r="C10716"/>
      <c r="D10716"/>
      <c r="E10716"/>
      <c r="F10716"/>
      <c r="G10716"/>
      <c r="H10716"/>
      <c r="I10716"/>
      <c r="J10716"/>
      <c r="K10716"/>
    </row>
    <row r="10717" spans="1:11" x14ac:dyDescent="0.25">
      <c r="A10717"/>
      <c r="B10717"/>
      <c r="C10717"/>
      <c r="D10717"/>
      <c r="E10717"/>
      <c r="F10717"/>
      <c r="G10717"/>
    </row>
    <row r="10718" spans="1:11" x14ac:dyDescent="0.25">
      <c r="A10718"/>
      <c r="B10718"/>
      <c r="C10718"/>
      <c r="D10718"/>
      <c r="E10718"/>
      <c r="F10718"/>
      <c r="G10718"/>
    </row>
    <row r="10719" spans="1:11" x14ac:dyDescent="0.25">
      <c r="A10719"/>
      <c r="B10719"/>
      <c r="C10719"/>
      <c r="D10719"/>
      <c r="E10719"/>
      <c r="F10719"/>
      <c r="G10719"/>
    </row>
    <row r="10720" spans="1:11" x14ac:dyDescent="0.25">
      <c r="A10720"/>
      <c r="B10720"/>
      <c r="C10720"/>
      <c r="D10720"/>
      <c r="E10720"/>
      <c r="F10720"/>
      <c r="G10720"/>
    </row>
    <row r="10721" spans="1:11" x14ac:dyDescent="0.25">
      <c r="A10721"/>
      <c r="B10721"/>
      <c r="C10721"/>
      <c r="D10721"/>
      <c r="E10721"/>
      <c r="F10721"/>
      <c r="G10721"/>
    </row>
    <row r="10722" spans="1:11" x14ac:dyDescent="0.25">
      <c r="A10722"/>
      <c r="B10722"/>
      <c r="C10722"/>
      <c r="D10722"/>
      <c r="E10722"/>
      <c r="F10722"/>
      <c r="G10722"/>
    </row>
    <row r="10723" spans="1:11" x14ac:dyDescent="0.25">
      <c r="A10723"/>
      <c r="B10723"/>
      <c r="C10723"/>
      <c r="D10723"/>
      <c r="E10723"/>
      <c r="F10723"/>
      <c r="G10723"/>
    </row>
    <row r="10724" spans="1:11" x14ac:dyDescent="0.25">
      <c r="A10724"/>
      <c r="B10724"/>
      <c r="C10724"/>
      <c r="D10724"/>
      <c r="E10724"/>
      <c r="F10724"/>
      <c r="G10724"/>
    </row>
    <row r="10731" spans="1:11" x14ac:dyDescent="0.25">
      <c r="K10731"/>
    </row>
    <row r="10732" spans="1:11" x14ac:dyDescent="0.25">
      <c r="K10732"/>
    </row>
    <row r="10733" spans="1:11" x14ac:dyDescent="0.25">
      <c r="K10733"/>
    </row>
    <row r="10734" spans="1:11" x14ac:dyDescent="0.25">
      <c r="K10734"/>
    </row>
    <row r="10735" spans="1:11" x14ac:dyDescent="0.25">
      <c r="K10735"/>
    </row>
    <row r="10736" spans="1:11" x14ac:dyDescent="0.25">
      <c r="K10736"/>
    </row>
    <row r="10737" spans="1:11" x14ac:dyDescent="0.25">
      <c r="A10737"/>
      <c r="B10737"/>
      <c r="C10737"/>
      <c r="D10737"/>
      <c r="E10737"/>
      <c r="F10737"/>
      <c r="G10737"/>
      <c r="H10737"/>
      <c r="I10737"/>
      <c r="J10737"/>
      <c r="K10737"/>
    </row>
    <row r="10738" spans="1:11" x14ac:dyDescent="0.25">
      <c r="A10738"/>
      <c r="B10738"/>
      <c r="C10738"/>
      <c r="D10738"/>
      <c r="E10738"/>
      <c r="F10738"/>
      <c r="G10738"/>
    </row>
    <row r="10739" spans="1:11" x14ac:dyDescent="0.25">
      <c r="A10739"/>
      <c r="B10739"/>
      <c r="C10739"/>
      <c r="D10739"/>
      <c r="E10739"/>
      <c r="F10739"/>
      <c r="G10739"/>
    </row>
    <row r="10740" spans="1:11" x14ac:dyDescent="0.25">
      <c r="A10740"/>
      <c r="B10740"/>
      <c r="C10740"/>
      <c r="D10740"/>
      <c r="E10740"/>
      <c r="F10740"/>
      <c r="G10740"/>
    </row>
    <row r="10741" spans="1:11" x14ac:dyDescent="0.25">
      <c r="A10741"/>
      <c r="B10741"/>
      <c r="C10741"/>
      <c r="D10741"/>
      <c r="E10741"/>
      <c r="F10741"/>
      <c r="G10741"/>
    </row>
    <row r="10742" spans="1:11" x14ac:dyDescent="0.25">
      <c r="A10742"/>
      <c r="B10742"/>
      <c r="C10742"/>
      <c r="D10742"/>
      <c r="E10742"/>
      <c r="F10742"/>
      <c r="G10742"/>
    </row>
    <row r="10743" spans="1:11" x14ac:dyDescent="0.25">
      <c r="A10743"/>
      <c r="B10743"/>
      <c r="C10743"/>
      <c r="D10743"/>
      <c r="E10743"/>
      <c r="F10743"/>
      <c r="G10743"/>
    </row>
    <row r="10744" spans="1:11" x14ac:dyDescent="0.25">
      <c r="A10744"/>
      <c r="B10744"/>
      <c r="C10744"/>
      <c r="D10744"/>
      <c r="E10744"/>
      <c r="F10744"/>
      <c r="G10744"/>
    </row>
    <row r="10745" spans="1:11" x14ac:dyDescent="0.25">
      <c r="A10745"/>
      <c r="B10745"/>
      <c r="C10745"/>
      <c r="D10745"/>
      <c r="E10745"/>
      <c r="F10745"/>
      <c r="G10745"/>
    </row>
    <row r="10752" spans="1:11" x14ac:dyDescent="0.25">
      <c r="K10752"/>
    </row>
    <row r="10753" spans="1:11" x14ac:dyDescent="0.25">
      <c r="K10753"/>
    </row>
    <row r="10754" spans="1:11" x14ac:dyDescent="0.25">
      <c r="K10754"/>
    </row>
    <row r="10755" spans="1:11" x14ac:dyDescent="0.25">
      <c r="K10755"/>
    </row>
    <row r="10756" spans="1:11" x14ac:dyDescent="0.25">
      <c r="K10756"/>
    </row>
    <row r="10757" spans="1:11" x14ac:dyDescent="0.25">
      <c r="K10757"/>
    </row>
    <row r="10758" spans="1:11" x14ac:dyDescent="0.25">
      <c r="A10758"/>
      <c r="B10758"/>
      <c r="C10758"/>
      <c r="D10758"/>
      <c r="E10758"/>
      <c r="F10758"/>
      <c r="G10758"/>
      <c r="H10758"/>
      <c r="I10758"/>
      <c r="J10758"/>
      <c r="K10758"/>
    </row>
    <row r="10759" spans="1:11" x14ac:dyDescent="0.25">
      <c r="A10759"/>
      <c r="B10759"/>
      <c r="C10759"/>
      <c r="D10759"/>
      <c r="E10759"/>
      <c r="F10759"/>
      <c r="G10759"/>
    </row>
    <row r="10760" spans="1:11" x14ac:dyDescent="0.25">
      <c r="A10760"/>
      <c r="B10760"/>
      <c r="C10760"/>
      <c r="D10760"/>
      <c r="E10760"/>
      <c r="F10760"/>
      <c r="G10760"/>
    </row>
    <row r="10761" spans="1:11" x14ac:dyDescent="0.25">
      <c r="A10761"/>
      <c r="B10761"/>
      <c r="C10761"/>
      <c r="D10761"/>
      <c r="E10761"/>
      <c r="F10761"/>
      <c r="G10761"/>
    </row>
    <row r="10762" spans="1:11" x14ac:dyDescent="0.25">
      <c r="A10762"/>
      <c r="B10762"/>
      <c r="C10762"/>
      <c r="D10762"/>
      <c r="E10762"/>
      <c r="F10762"/>
      <c r="G10762"/>
    </row>
    <row r="10763" spans="1:11" x14ac:dyDescent="0.25">
      <c r="A10763"/>
      <c r="B10763"/>
      <c r="C10763"/>
      <c r="D10763"/>
      <c r="E10763"/>
      <c r="F10763"/>
      <c r="G10763"/>
    </row>
    <row r="10764" spans="1:11" x14ac:dyDescent="0.25">
      <c r="A10764"/>
      <c r="B10764"/>
      <c r="C10764"/>
      <c r="D10764"/>
      <c r="E10764"/>
      <c r="F10764"/>
      <c r="G10764"/>
    </row>
    <row r="10765" spans="1:11" x14ac:dyDescent="0.25">
      <c r="A10765"/>
      <c r="B10765"/>
      <c r="C10765"/>
      <c r="D10765"/>
      <c r="E10765"/>
      <c r="F10765"/>
      <c r="G10765"/>
    </row>
    <row r="10766" spans="1:11" x14ac:dyDescent="0.25">
      <c r="A10766"/>
      <c r="B10766"/>
      <c r="C10766"/>
      <c r="D10766"/>
      <c r="E10766"/>
      <c r="F10766"/>
      <c r="G10766"/>
    </row>
    <row r="10773" spans="1:11" x14ac:dyDescent="0.25">
      <c r="K10773"/>
    </row>
    <row r="10774" spans="1:11" x14ac:dyDescent="0.25">
      <c r="K10774"/>
    </row>
    <row r="10775" spans="1:11" x14ac:dyDescent="0.25">
      <c r="K10775"/>
    </row>
    <row r="10776" spans="1:11" x14ac:dyDescent="0.25">
      <c r="K10776"/>
    </row>
    <row r="10777" spans="1:11" x14ac:dyDescent="0.25">
      <c r="K10777"/>
    </row>
    <row r="10778" spans="1:11" x14ac:dyDescent="0.25">
      <c r="K10778"/>
    </row>
    <row r="10779" spans="1:11" x14ac:dyDescent="0.25">
      <c r="A10779"/>
      <c r="B10779"/>
      <c r="C10779"/>
      <c r="D10779"/>
      <c r="E10779"/>
      <c r="F10779"/>
      <c r="G10779"/>
      <c r="H10779"/>
      <c r="I10779"/>
      <c r="J10779"/>
      <c r="K10779"/>
    </row>
    <row r="10780" spans="1:11" x14ac:dyDescent="0.25">
      <c r="A10780"/>
      <c r="B10780"/>
      <c r="C10780"/>
      <c r="D10780"/>
      <c r="E10780"/>
      <c r="F10780"/>
      <c r="G10780"/>
    </row>
    <row r="10781" spans="1:11" x14ac:dyDescent="0.25">
      <c r="A10781"/>
      <c r="B10781"/>
      <c r="C10781"/>
      <c r="D10781"/>
      <c r="E10781"/>
      <c r="F10781"/>
      <c r="G10781"/>
    </row>
    <row r="10782" spans="1:11" x14ac:dyDescent="0.25">
      <c r="A10782"/>
      <c r="B10782"/>
      <c r="C10782"/>
      <c r="D10782"/>
      <c r="E10782"/>
      <c r="F10782"/>
      <c r="G10782"/>
    </row>
    <row r="10783" spans="1:11" x14ac:dyDescent="0.25">
      <c r="A10783"/>
      <c r="B10783"/>
      <c r="C10783"/>
      <c r="D10783"/>
      <c r="E10783"/>
      <c r="F10783"/>
      <c r="G10783"/>
    </row>
    <row r="10784" spans="1:11" x14ac:dyDescent="0.25">
      <c r="A10784"/>
      <c r="B10784"/>
      <c r="C10784"/>
      <c r="D10784"/>
      <c r="E10784"/>
      <c r="F10784"/>
      <c r="G10784"/>
    </row>
    <row r="10785" spans="1:11" x14ac:dyDescent="0.25">
      <c r="A10785"/>
      <c r="B10785"/>
      <c r="C10785"/>
      <c r="D10785"/>
      <c r="E10785"/>
      <c r="F10785"/>
      <c r="G10785"/>
    </row>
    <row r="10786" spans="1:11" x14ac:dyDescent="0.25">
      <c r="A10786"/>
      <c r="B10786"/>
      <c r="C10786"/>
      <c r="D10786"/>
      <c r="E10786"/>
      <c r="F10786"/>
      <c r="G10786"/>
    </row>
    <row r="10787" spans="1:11" x14ac:dyDescent="0.25">
      <c r="A10787"/>
      <c r="B10787"/>
      <c r="C10787"/>
      <c r="D10787"/>
      <c r="E10787"/>
      <c r="F10787"/>
      <c r="G10787"/>
    </row>
    <row r="10794" spans="1:11" x14ac:dyDescent="0.25">
      <c r="K10794"/>
    </row>
    <row r="10795" spans="1:11" x14ac:dyDescent="0.25">
      <c r="K10795"/>
    </row>
    <row r="10796" spans="1:11" x14ac:dyDescent="0.25">
      <c r="K10796"/>
    </row>
    <row r="10797" spans="1:11" x14ac:dyDescent="0.25">
      <c r="K10797"/>
    </row>
    <row r="10798" spans="1:11" x14ac:dyDescent="0.25">
      <c r="K10798"/>
    </row>
    <row r="10799" spans="1:11" x14ac:dyDescent="0.25">
      <c r="K10799"/>
    </row>
    <row r="10800" spans="1:11" x14ac:dyDescent="0.25">
      <c r="A10800"/>
      <c r="B10800"/>
      <c r="C10800"/>
      <c r="D10800"/>
      <c r="E10800"/>
      <c r="F10800"/>
      <c r="G10800"/>
      <c r="H10800"/>
      <c r="I10800"/>
      <c r="J10800"/>
      <c r="K10800"/>
    </row>
    <row r="10801" spans="1:11" x14ac:dyDescent="0.25">
      <c r="A10801"/>
      <c r="B10801"/>
      <c r="C10801"/>
      <c r="D10801"/>
      <c r="E10801"/>
      <c r="F10801"/>
      <c r="G10801"/>
    </row>
    <row r="10802" spans="1:11" x14ac:dyDescent="0.25">
      <c r="A10802"/>
      <c r="B10802"/>
      <c r="C10802"/>
      <c r="D10802"/>
      <c r="E10802"/>
      <c r="F10802"/>
      <c r="G10802"/>
    </row>
    <row r="10803" spans="1:11" x14ac:dyDescent="0.25">
      <c r="A10803"/>
      <c r="B10803"/>
      <c r="C10803"/>
      <c r="D10803"/>
      <c r="E10803"/>
      <c r="F10803"/>
      <c r="G10803"/>
    </row>
    <row r="10804" spans="1:11" x14ac:dyDescent="0.25">
      <c r="A10804"/>
      <c r="B10804"/>
      <c r="C10804"/>
      <c r="D10804"/>
      <c r="E10804"/>
      <c r="F10804"/>
      <c r="G10804"/>
    </row>
    <row r="10805" spans="1:11" x14ac:dyDescent="0.25">
      <c r="A10805"/>
      <c r="B10805"/>
      <c r="C10805"/>
      <c r="D10805"/>
      <c r="E10805"/>
      <c r="F10805"/>
      <c r="G10805"/>
    </row>
    <row r="10806" spans="1:11" x14ac:dyDescent="0.25">
      <c r="A10806"/>
      <c r="B10806"/>
      <c r="C10806"/>
      <c r="D10806"/>
      <c r="E10806"/>
      <c r="F10806"/>
      <c r="G10806"/>
    </row>
    <row r="10807" spans="1:11" x14ac:dyDescent="0.25">
      <c r="A10807"/>
      <c r="B10807"/>
      <c r="C10807"/>
      <c r="D10807"/>
      <c r="E10807"/>
      <c r="F10807"/>
      <c r="G10807"/>
    </row>
    <row r="10808" spans="1:11" x14ac:dyDescent="0.25">
      <c r="A10808"/>
      <c r="B10808"/>
      <c r="C10808"/>
      <c r="D10808"/>
      <c r="E10808"/>
      <c r="F10808"/>
      <c r="G10808"/>
    </row>
    <row r="10815" spans="1:11" x14ac:dyDescent="0.25">
      <c r="K10815"/>
    </row>
    <row r="10816" spans="1:11" x14ac:dyDescent="0.25">
      <c r="K10816"/>
    </row>
    <row r="10817" spans="1:11" x14ac:dyDescent="0.25">
      <c r="K10817"/>
    </row>
    <row r="10818" spans="1:11" x14ac:dyDescent="0.25">
      <c r="A10818"/>
      <c r="B10818"/>
      <c r="C10818"/>
      <c r="D10818"/>
      <c r="E10818"/>
      <c r="F10818"/>
      <c r="G10818"/>
      <c r="H10818"/>
      <c r="I10818"/>
      <c r="J10818"/>
      <c r="K10818"/>
    </row>
    <row r="10819" spans="1:11" x14ac:dyDescent="0.25">
      <c r="A10819"/>
      <c r="B10819"/>
      <c r="C10819"/>
      <c r="D10819"/>
      <c r="E10819"/>
      <c r="F10819"/>
      <c r="G10819"/>
    </row>
    <row r="10820" spans="1:11" x14ac:dyDescent="0.25">
      <c r="A10820"/>
      <c r="B10820"/>
      <c r="C10820"/>
      <c r="D10820"/>
      <c r="E10820"/>
      <c r="F10820"/>
      <c r="G10820"/>
    </row>
    <row r="10821" spans="1:11" x14ac:dyDescent="0.25">
      <c r="A10821"/>
      <c r="B10821"/>
      <c r="C10821"/>
      <c r="D10821"/>
      <c r="E10821"/>
      <c r="F10821"/>
      <c r="G10821"/>
    </row>
    <row r="10822" spans="1:11" x14ac:dyDescent="0.25">
      <c r="A10822"/>
      <c r="B10822"/>
      <c r="C10822"/>
      <c r="D10822"/>
      <c r="E10822"/>
      <c r="F10822"/>
      <c r="G10822"/>
    </row>
    <row r="10823" spans="1:11" x14ac:dyDescent="0.25">
      <c r="A10823"/>
      <c r="B10823"/>
      <c r="C10823"/>
      <c r="D10823"/>
      <c r="E10823"/>
      <c r="F10823"/>
      <c r="G10823"/>
    </row>
    <row r="10824" spans="1:11" x14ac:dyDescent="0.25">
      <c r="A10824"/>
      <c r="B10824"/>
      <c r="C10824"/>
      <c r="D10824"/>
      <c r="E10824"/>
      <c r="F10824"/>
      <c r="G10824"/>
    </row>
    <row r="10825" spans="1:11" x14ac:dyDescent="0.25">
      <c r="A10825"/>
      <c r="B10825"/>
      <c r="C10825"/>
      <c r="D10825"/>
      <c r="E10825"/>
      <c r="F10825"/>
      <c r="G10825"/>
    </row>
    <row r="10826" spans="1:11" x14ac:dyDescent="0.25">
      <c r="A10826"/>
      <c r="B10826"/>
      <c r="C10826"/>
      <c r="D10826"/>
      <c r="E10826"/>
      <c r="F10826"/>
      <c r="G10826"/>
    </row>
    <row r="10827" spans="1:11" x14ac:dyDescent="0.25">
      <c r="A10827"/>
      <c r="B10827"/>
      <c r="C10827"/>
      <c r="D10827"/>
      <c r="E10827"/>
      <c r="F10827"/>
      <c r="G10827"/>
    </row>
    <row r="10828" spans="1:11" x14ac:dyDescent="0.25">
      <c r="A10828"/>
      <c r="B10828"/>
      <c r="C10828"/>
      <c r="D10828"/>
      <c r="E10828"/>
      <c r="F10828"/>
      <c r="G10828"/>
    </row>
    <row r="10829" spans="1:11" x14ac:dyDescent="0.25">
      <c r="A10829"/>
      <c r="B10829"/>
      <c r="C10829"/>
      <c r="D10829"/>
      <c r="E10829"/>
      <c r="F10829"/>
      <c r="G10829"/>
    </row>
    <row r="10836" spans="1:11" x14ac:dyDescent="0.25">
      <c r="K10836"/>
    </row>
    <row r="10837" spans="1:11" x14ac:dyDescent="0.25">
      <c r="K10837"/>
    </row>
    <row r="10838" spans="1:11" x14ac:dyDescent="0.25">
      <c r="K10838"/>
    </row>
    <row r="10839" spans="1:11" x14ac:dyDescent="0.25">
      <c r="K10839"/>
    </row>
    <row r="10840" spans="1:11" x14ac:dyDescent="0.25">
      <c r="K10840"/>
    </row>
    <row r="10841" spans="1:11" x14ac:dyDescent="0.25">
      <c r="K10841"/>
    </row>
    <row r="10842" spans="1:11" x14ac:dyDescent="0.25">
      <c r="A10842"/>
      <c r="B10842"/>
      <c r="C10842"/>
      <c r="D10842"/>
      <c r="E10842"/>
      <c r="F10842"/>
      <c r="G10842"/>
      <c r="H10842"/>
      <c r="I10842"/>
      <c r="J10842"/>
      <c r="K10842"/>
    </row>
    <row r="10843" spans="1:11" x14ac:dyDescent="0.25">
      <c r="A10843"/>
      <c r="B10843"/>
      <c r="C10843"/>
      <c r="D10843"/>
      <c r="E10843"/>
      <c r="F10843"/>
      <c r="G10843"/>
    </row>
    <row r="10844" spans="1:11" x14ac:dyDescent="0.25">
      <c r="A10844"/>
      <c r="B10844"/>
      <c r="C10844"/>
      <c r="D10844"/>
      <c r="E10844"/>
      <c r="F10844"/>
      <c r="G10844"/>
    </row>
    <row r="10845" spans="1:11" x14ac:dyDescent="0.25">
      <c r="A10845"/>
      <c r="B10845"/>
      <c r="C10845"/>
      <c r="D10845"/>
      <c r="E10845"/>
      <c r="F10845"/>
      <c r="G10845"/>
    </row>
    <row r="10846" spans="1:11" x14ac:dyDescent="0.25">
      <c r="A10846"/>
      <c r="B10846"/>
      <c r="C10846"/>
      <c r="D10846"/>
      <c r="E10846"/>
      <c r="F10846"/>
      <c r="G10846"/>
    </row>
    <row r="10847" spans="1:11" x14ac:dyDescent="0.25">
      <c r="A10847"/>
      <c r="B10847"/>
      <c r="C10847"/>
      <c r="D10847"/>
      <c r="E10847"/>
      <c r="F10847"/>
      <c r="G10847"/>
    </row>
    <row r="10848" spans="1:11" x14ac:dyDescent="0.25">
      <c r="A10848"/>
      <c r="B10848"/>
      <c r="C10848"/>
      <c r="D10848"/>
      <c r="E10848"/>
      <c r="F10848"/>
      <c r="G10848"/>
    </row>
    <row r="10849" spans="1:11" x14ac:dyDescent="0.25">
      <c r="A10849"/>
      <c r="B10849"/>
      <c r="C10849"/>
      <c r="D10849"/>
      <c r="E10849"/>
      <c r="F10849"/>
      <c r="G10849"/>
    </row>
    <row r="10850" spans="1:11" x14ac:dyDescent="0.25">
      <c r="A10850"/>
      <c r="B10850"/>
      <c r="C10850"/>
      <c r="D10850"/>
      <c r="E10850"/>
      <c r="F10850"/>
      <c r="G10850"/>
    </row>
    <row r="10857" spans="1:11" x14ac:dyDescent="0.25">
      <c r="K10857"/>
    </row>
    <row r="10858" spans="1:11" x14ac:dyDescent="0.25">
      <c r="K10858"/>
    </row>
    <row r="10859" spans="1:11" x14ac:dyDescent="0.25">
      <c r="K10859"/>
    </row>
    <row r="10860" spans="1:11" x14ac:dyDescent="0.25">
      <c r="K10860"/>
    </row>
    <row r="10861" spans="1:11" x14ac:dyDescent="0.25">
      <c r="K10861"/>
    </row>
    <row r="10862" spans="1:11" x14ac:dyDescent="0.25">
      <c r="K10862"/>
    </row>
    <row r="10863" spans="1:11" x14ac:dyDescent="0.25">
      <c r="A10863"/>
      <c r="B10863"/>
      <c r="C10863"/>
      <c r="D10863"/>
      <c r="E10863"/>
      <c r="F10863"/>
      <c r="G10863"/>
      <c r="H10863"/>
      <c r="I10863"/>
      <c r="J10863"/>
      <c r="K10863"/>
    </row>
    <row r="10864" spans="1:11" x14ac:dyDescent="0.25">
      <c r="A10864"/>
      <c r="B10864"/>
      <c r="C10864"/>
      <c r="D10864"/>
      <c r="E10864"/>
      <c r="F10864"/>
      <c r="G10864"/>
    </row>
    <row r="10865" spans="1:11" x14ac:dyDescent="0.25">
      <c r="A10865"/>
      <c r="B10865"/>
      <c r="C10865"/>
      <c r="D10865"/>
      <c r="E10865"/>
      <c r="F10865"/>
      <c r="G10865"/>
    </row>
    <row r="10866" spans="1:11" x14ac:dyDescent="0.25">
      <c r="A10866"/>
      <c r="B10866"/>
      <c r="C10866"/>
      <c r="D10866"/>
      <c r="E10866"/>
      <c r="F10866"/>
      <c r="G10866"/>
    </row>
    <row r="10867" spans="1:11" x14ac:dyDescent="0.25">
      <c r="A10867"/>
      <c r="B10867"/>
      <c r="C10867"/>
      <c r="D10867"/>
      <c r="E10867"/>
      <c r="F10867"/>
      <c r="G10867"/>
    </row>
    <row r="10868" spans="1:11" x14ac:dyDescent="0.25">
      <c r="A10868"/>
      <c r="B10868"/>
      <c r="C10868"/>
      <c r="D10868"/>
      <c r="E10868"/>
      <c r="F10868"/>
      <c r="G10868"/>
    </row>
    <row r="10869" spans="1:11" x14ac:dyDescent="0.25">
      <c r="A10869"/>
      <c r="B10869"/>
      <c r="C10869"/>
      <c r="D10869"/>
      <c r="E10869"/>
      <c r="F10869"/>
      <c r="G10869"/>
    </row>
    <row r="10870" spans="1:11" x14ac:dyDescent="0.25">
      <c r="A10870"/>
      <c r="B10870"/>
      <c r="C10870"/>
      <c r="D10870"/>
      <c r="E10870"/>
      <c r="F10870"/>
      <c r="G10870"/>
    </row>
    <row r="10871" spans="1:11" x14ac:dyDescent="0.25">
      <c r="A10871"/>
      <c r="B10871"/>
      <c r="C10871"/>
      <c r="D10871"/>
      <c r="E10871"/>
      <c r="F10871"/>
      <c r="G10871"/>
    </row>
    <row r="10878" spans="1:11" x14ac:dyDescent="0.25">
      <c r="K10878"/>
    </row>
    <row r="10879" spans="1:11" x14ac:dyDescent="0.25">
      <c r="K10879"/>
    </row>
    <row r="10880" spans="1:11" x14ac:dyDescent="0.25">
      <c r="K10880"/>
    </row>
    <row r="10881" spans="1:11" x14ac:dyDescent="0.25">
      <c r="K10881"/>
    </row>
    <row r="10882" spans="1:11" x14ac:dyDescent="0.25">
      <c r="K10882"/>
    </row>
    <row r="10883" spans="1:11" x14ac:dyDescent="0.25">
      <c r="K10883"/>
    </row>
    <row r="10884" spans="1:11" x14ac:dyDescent="0.25">
      <c r="A10884"/>
      <c r="B10884"/>
      <c r="C10884"/>
      <c r="D10884"/>
      <c r="E10884"/>
      <c r="F10884"/>
      <c r="G10884"/>
      <c r="H10884"/>
      <c r="I10884"/>
      <c r="J10884"/>
      <c r="K10884"/>
    </row>
    <row r="10885" spans="1:11" x14ac:dyDescent="0.25">
      <c r="A10885"/>
      <c r="B10885"/>
      <c r="C10885"/>
      <c r="D10885"/>
      <c r="E10885"/>
      <c r="F10885"/>
      <c r="G10885"/>
    </row>
    <row r="10886" spans="1:11" x14ac:dyDescent="0.25">
      <c r="A10886"/>
      <c r="B10886"/>
      <c r="C10886"/>
      <c r="D10886"/>
      <c r="E10886"/>
      <c r="F10886"/>
      <c r="G10886"/>
    </row>
    <row r="10887" spans="1:11" x14ac:dyDescent="0.25">
      <c r="A10887"/>
      <c r="B10887"/>
      <c r="C10887"/>
      <c r="D10887"/>
      <c r="E10887"/>
      <c r="F10887"/>
      <c r="G10887"/>
    </row>
    <row r="10888" spans="1:11" x14ac:dyDescent="0.25">
      <c r="A10888"/>
      <c r="B10888"/>
      <c r="C10888"/>
      <c r="D10888"/>
      <c r="E10888"/>
      <c r="F10888"/>
      <c r="G10888"/>
    </row>
    <row r="10889" spans="1:11" x14ac:dyDescent="0.25">
      <c r="A10889"/>
      <c r="B10889"/>
      <c r="C10889"/>
      <c r="D10889"/>
      <c r="E10889"/>
      <c r="F10889"/>
      <c r="G10889"/>
    </row>
    <row r="10890" spans="1:11" x14ac:dyDescent="0.25">
      <c r="A10890"/>
      <c r="B10890"/>
      <c r="C10890"/>
      <c r="D10890"/>
      <c r="E10890"/>
      <c r="F10890"/>
      <c r="G10890"/>
    </row>
    <row r="10891" spans="1:11" x14ac:dyDescent="0.25">
      <c r="A10891"/>
      <c r="B10891"/>
      <c r="C10891"/>
      <c r="D10891"/>
      <c r="E10891"/>
      <c r="F10891"/>
      <c r="G10891"/>
    </row>
    <row r="10892" spans="1:11" x14ac:dyDescent="0.25">
      <c r="A10892"/>
      <c r="B10892"/>
      <c r="C10892"/>
      <c r="D10892"/>
      <c r="E10892"/>
      <c r="F10892"/>
      <c r="G10892"/>
    </row>
    <row r="10899" spans="1:11" x14ac:dyDescent="0.25">
      <c r="K10899"/>
    </row>
    <row r="10900" spans="1:11" x14ac:dyDescent="0.25">
      <c r="K10900"/>
    </row>
    <row r="10901" spans="1:11" x14ac:dyDescent="0.25">
      <c r="K10901"/>
    </row>
    <row r="10902" spans="1:11" x14ac:dyDescent="0.25">
      <c r="K10902"/>
    </row>
    <row r="10903" spans="1:11" x14ac:dyDescent="0.25">
      <c r="K10903"/>
    </row>
    <row r="10904" spans="1:11" x14ac:dyDescent="0.25">
      <c r="K10904"/>
    </row>
    <row r="10905" spans="1:11" x14ac:dyDescent="0.25">
      <c r="A10905"/>
      <c r="B10905"/>
      <c r="C10905"/>
      <c r="D10905"/>
      <c r="E10905"/>
      <c r="F10905"/>
      <c r="G10905"/>
      <c r="H10905"/>
      <c r="I10905"/>
      <c r="J10905"/>
      <c r="K10905"/>
    </row>
    <row r="10906" spans="1:11" x14ac:dyDescent="0.25">
      <c r="A10906"/>
      <c r="B10906"/>
      <c r="C10906"/>
      <c r="D10906"/>
      <c r="E10906"/>
      <c r="F10906"/>
      <c r="G10906"/>
    </row>
    <row r="10907" spans="1:11" x14ac:dyDescent="0.25">
      <c r="A10907"/>
      <c r="B10907"/>
      <c r="C10907"/>
      <c r="D10907"/>
      <c r="E10907"/>
      <c r="F10907"/>
      <c r="G10907"/>
    </row>
    <row r="10908" spans="1:11" x14ac:dyDescent="0.25">
      <c r="A10908"/>
      <c r="B10908"/>
      <c r="C10908"/>
      <c r="D10908"/>
      <c r="E10908"/>
      <c r="F10908"/>
      <c r="G10908"/>
    </row>
    <row r="10909" spans="1:11" x14ac:dyDescent="0.25">
      <c r="A10909"/>
      <c r="B10909"/>
      <c r="C10909"/>
      <c r="D10909"/>
      <c r="E10909"/>
      <c r="F10909"/>
      <c r="G10909"/>
    </row>
    <row r="10910" spans="1:11" x14ac:dyDescent="0.25">
      <c r="A10910"/>
      <c r="B10910"/>
      <c r="C10910"/>
      <c r="D10910"/>
      <c r="E10910"/>
      <c r="F10910"/>
      <c r="G10910"/>
    </row>
    <row r="10911" spans="1:11" x14ac:dyDescent="0.25">
      <c r="A10911"/>
      <c r="B10911"/>
      <c r="C10911"/>
      <c r="D10911"/>
      <c r="E10911"/>
      <c r="F10911"/>
      <c r="G10911"/>
    </row>
    <row r="10912" spans="1:11" x14ac:dyDescent="0.25">
      <c r="A10912"/>
      <c r="B10912"/>
      <c r="C10912"/>
      <c r="D10912"/>
      <c r="E10912"/>
      <c r="F10912"/>
      <c r="G10912"/>
    </row>
    <row r="10913" spans="1:11" x14ac:dyDescent="0.25">
      <c r="A10913"/>
      <c r="B10913"/>
      <c r="C10913"/>
      <c r="D10913"/>
      <c r="E10913"/>
      <c r="F10913"/>
      <c r="G10913"/>
    </row>
    <row r="10920" spans="1:11" x14ac:dyDescent="0.25">
      <c r="K10920"/>
    </row>
    <row r="10921" spans="1:11" x14ac:dyDescent="0.25">
      <c r="K10921"/>
    </row>
    <row r="10922" spans="1:11" x14ac:dyDescent="0.25">
      <c r="K10922"/>
    </row>
    <row r="10923" spans="1:11" x14ac:dyDescent="0.25">
      <c r="K10923"/>
    </row>
    <row r="10924" spans="1:11" x14ac:dyDescent="0.25">
      <c r="K10924"/>
    </row>
    <row r="10925" spans="1:11" x14ac:dyDescent="0.25">
      <c r="K10925"/>
    </row>
    <row r="10926" spans="1:11" x14ac:dyDescent="0.25">
      <c r="A10926"/>
      <c r="B10926"/>
      <c r="C10926"/>
      <c r="D10926"/>
      <c r="E10926"/>
      <c r="F10926"/>
      <c r="G10926"/>
      <c r="H10926"/>
      <c r="I10926"/>
      <c r="J10926"/>
      <c r="K10926"/>
    </row>
    <row r="10927" spans="1:11" x14ac:dyDescent="0.25">
      <c r="A10927"/>
      <c r="B10927"/>
      <c r="C10927"/>
      <c r="D10927"/>
      <c r="E10927"/>
      <c r="F10927"/>
      <c r="G10927"/>
    </row>
    <row r="10928" spans="1:11" x14ac:dyDescent="0.25">
      <c r="A10928"/>
      <c r="B10928"/>
      <c r="C10928"/>
      <c r="D10928"/>
      <c r="E10928"/>
      <c r="F10928"/>
      <c r="G10928"/>
    </row>
    <row r="10929" spans="1:7" x14ac:dyDescent="0.25">
      <c r="A10929"/>
      <c r="B10929"/>
      <c r="C10929"/>
      <c r="D10929"/>
      <c r="E10929"/>
      <c r="F10929"/>
      <c r="G10929"/>
    </row>
    <row r="10930" spans="1:7" x14ac:dyDescent="0.25">
      <c r="A10930"/>
      <c r="B10930"/>
      <c r="C10930"/>
      <c r="D10930"/>
      <c r="E10930"/>
      <c r="F10930"/>
      <c r="G10930"/>
    </row>
    <row r="10931" spans="1:7" x14ac:dyDescent="0.25">
      <c r="A10931"/>
      <c r="B10931"/>
      <c r="C10931"/>
      <c r="D10931"/>
      <c r="E10931"/>
      <c r="F10931"/>
      <c r="G10931"/>
    </row>
    <row r="10932" spans="1:7" x14ac:dyDescent="0.25">
      <c r="A10932"/>
      <c r="B10932"/>
      <c r="C10932"/>
      <c r="D10932"/>
      <c r="E10932"/>
      <c r="F10932"/>
      <c r="G10932"/>
    </row>
    <row r="10933" spans="1:7" x14ac:dyDescent="0.25">
      <c r="A10933"/>
      <c r="B10933"/>
      <c r="C10933"/>
      <c r="D10933"/>
      <c r="E10933"/>
      <c r="F10933"/>
      <c r="G10933"/>
    </row>
    <row r="10934" spans="1:7" x14ac:dyDescent="0.25">
      <c r="A10934"/>
      <c r="B10934"/>
      <c r="C10934"/>
      <c r="D10934"/>
      <c r="E10934"/>
      <c r="F10934"/>
      <c r="G10934"/>
    </row>
    <row r="10979" spans="1:3" x14ac:dyDescent="0.25">
      <c r="A10979"/>
      <c r="B10979"/>
      <c r="C10979"/>
    </row>
    <row r="10980" spans="1:3" x14ac:dyDescent="0.25">
      <c r="A10980"/>
      <c r="B10980"/>
      <c r="C10980"/>
    </row>
    <row r="10981" spans="1:3" x14ac:dyDescent="0.25">
      <c r="A10981"/>
      <c r="B10981"/>
      <c r="C10981"/>
    </row>
    <row r="10982" spans="1:3" x14ac:dyDescent="0.25">
      <c r="A10982"/>
      <c r="B10982"/>
      <c r="C10982"/>
    </row>
    <row r="10983" spans="1:3" x14ac:dyDescent="0.25">
      <c r="A10983"/>
      <c r="B10983"/>
      <c r="C10983"/>
    </row>
    <row r="10984" spans="1:3" x14ac:dyDescent="0.25">
      <c r="A10984"/>
      <c r="B10984"/>
      <c r="C10984"/>
    </row>
    <row r="10985" spans="1:3" x14ac:dyDescent="0.25">
      <c r="A10985"/>
      <c r="B10985"/>
      <c r="C10985"/>
    </row>
    <row r="10986" spans="1:3" x14ac:dyDescent="0.25">
      <c r="A10986"/>
      <c r="B10986"/>
      <c r="C10986"/>
    </row>
    <row r="10987" spans="1:3" x14ac:dyDescent="0.25">
      <c r="A10987"/>
      <c r="B10987"/>
      <c r="C10987"/>
    </row>
    <row r="10988" spans="1:3" x14ac:dyDescent="0.25">
      <c r="A10988"/>
      <c r="B10988"/>
      <c r="C10988"/>
    </row>
    <row r="10995" spans="1:11" x14ac:dyDescent="0.25">
      <c r="K10995"/>
    </row>
    <row r="10996" spans="1:11" x14ac:dyDescent="0.25">
      <c r="K10996"/>
    </row>
    <row r="10997" spans="1:11" x14ac:dyDescent="0.25">
      <c r="K10997"/>
    </row>
    <row r="10998" spans="1:11" x14ac:dyDescent="0.25">
      <c r="K10998"/>
    </row>
    <row r="10999" spans="1:11" x14ac:dyDescent="0.25">
      <c r="K10999"/>
    </row>
    <row r="11000" spans="1:11" x14ac:dyDescent="0.25">
      <c r="K11000"/>
    </row>
    <row r="11001" spans="1:11" x14ac:dyDescent="0.25">
      <c r="A11001"/>
      <c r="B11001"/>
      <c r="C11001"/>
      <c r="D11001"/>
      <c r="E11001"/>
      <c r="F11001"/>
      <c r="G11001"/>
      <c r="H11001"/>
      <c r="I11001"/>
      <c r="J11001"/>
      <c r="K11001"/>
    </row>
    <row r="11002" spans="1:11" x14ac:dyDescent="0.25">
      <c r="A11002"/>
      <c r="B11002"/>
      <c r="C11002"/>
      <c r="D11002"/>
      <c r="E11002"/>
      <c r="F11002"/>
      <c r="G11002"/>
    </row>
    <row r="11003" spans="1:11" x14ac:dyDescent="0.25">
      <c r="A11003"/>
      <c r="B11003"/>
      <c r="C11003"/>
      <c r="D11003"/>
      <c r="E11003"/>
      <c r="F11003"/>
      <c r="G11003"/>
    </row>
    <row r="11004" spans="1:11" x14ac:dyDescent="0.25">
      <c r="A11004"/>
      <c r="B11004"/>
      <c r="C11004"/>
      <c r="D11004"/>
      <c r="E11004"/>
      <c r="F11004"/>
      <c r="G11004"/>
    </row>
    <row r="11005" spans="1:11" x14ac:dyDescent="0.25">
      <c r="A11005"/>
      <c r="B11005"/>
      <c r="C11005"/>
      <c r="D11005"/>
      <c r="E11005"/>
      <c r="F11005"/>
      <c r="G11005"/>
    </row>
    <row r="11006" spans="1:11" x14ac:dyDescent="0.25">
      <c r="A11006"/>
      <c r="B11006"/>
      <c r="C11006"/>
      <c r="D11006"/>
      <c r="E11006"/>
      <c r="F11006"/>
      <c r="G11006"/>
    </row>
    <row r="11007" spans="1:11" x14ac:dyDescent="0.25">
      <c r="A11007"/>
      <c r="B11007"/>
      <c r="C11007"/>
      <c r="D11007"/>
      <c r="E11007"/>
      <c r="F11007"/>
      <c r="G11007"/>
    </row>
    <row r="11008" spans="1:11" x14ac:dyDescent="0.25">
      <c r="A11008"/>
      <c r="B11008"/>
      <c r="C11008"/>
      <c r="D11008"/>
      <c r="E11008"/>
      <c r="F11008"/>
      <c r="G11008"/>
    </row>
    <row r="11009" spans="1:11" x14ac:dyDescent="0.25">
      <c r="A11009"/>
      <c r="B11009"/>
      <c r="C11009"/>
      <c r="D11009"/>
      <c r="E11009"/>
      <c r="F11009"/>
      <c r="G11009"/>
    </row>
    <row r="11016" spans="1:11" x14ac:dyDescent="0.25">
      <c r="K11016"/>
    </row>
    <row r="11017" spans="1:11" x14ac:dyDescent="0.25">
      <c r="K11017"/>
    </row>
    <row r="11018" spans="1:11" x14ac:dyDescent="0.25">
      <c r="K11018"/>
    </row>
    <row r="11019" spans="1:11" x14ac:dyDescent="0.25">
      <c r="K11019"/>
    </row>
    <row r="11020" spans="1:11" x14ac:dyDescent="0.25">
      <c r="K11020"/>
    </row>
    <row r="11021" spans="1:11" x14ac:dyDescent="0.25">
      <c r="K11021"/>
    </row>
    <row r="11022" spans="1:11" x14ac:dyDescent="0.25">
      <c r="A11022"/>
      <c r="B11022"/>
      <c r="C11022"/>
      <c r="D11022"/>
      <c r="E11022"/>
      <c r="F11022"/>
      <c r="G11022"/>
      <c r="H11022"/>
      <c r="I11022"/>
      <c r="J11022"/>
      <c r="K11022"/>
    </row>
    <row r="11023" spans="1:11" x14ac:dyDescent="0.25">
      <c r="A11023"/>
      <c r="B11023"/>
      <c r="C11023"/>
      <c r="D11023"/>
      <c r="E11023"/>
      <c r="F11023"/>
      <c r="G11023"/>
    </row>
    <row r="11024" spans="1:11" x14ac:dyDescent="0.25">
      <c r="A11024"/>
      <c r="B11024"/>
      <c r="C11024"/>
      <c r="D11024"/>
      <c r="E11024"/>
      <c r="F11024"/>
      <c r="G11024"/>
    </row>
    <row r="11025" spans="1:11" x14ac:dyDescent="0.25">
      <c r="A11025"/>
      <c r="B11025"/>
      <c r="C11025"/>
      <c r="D11025"/>
      <c r="E11025"/>
      <c r="F11025"/>
      <c r="G11025"/>
    </row>
    <row r="11026" spans="1:11" x14ac:dyDescent="0.25">
      <c r="A11026"/>
      <c r="B11026"/>
      <c r="C11026"/>
      <c r="D11026"/>
      <c r="E11026"/>
      <c r="F11026"/>
      <c r="G11026"/>
    </row>
    <row r="11027" spans="1:11" x14ac:dyDescent="0.25">
      <c r="A11027"/>
      <c r="B11027"/>
      <c r="C11027"/>
      <c r="D11027"/>
      <c r="E11027"/>
      <c r="F11027"/>
      <c r="G11027"/>
    </row>
    <row r="11028" spans="1:11" x14ac:dyDescent="0.25">
      <c r="A11028"/>
      <c r="B11028"/>
      <c r="C11028"/>
      <c r="D11028"/>
      <c r="E11028"/>
      <c r="F11028"/>
      <c r="G11028"/>
    </row>
    <row r="11029" spans="1:11" x14ac:dyDescent="0.25">
      <c r="A11029"/>
      <c r="B11029"/>
      <c r="C11029"/>
      <c r="D11029"/>
      <c r="E11029"/>
      <c r="F11029"/>
      <c r="G11029"/>
    </row>
    <row r="11030" spans="1:11" x14ac:dyDescent="0.25">
      <c r="A11030"/>
      <c r="B11030"/>
      <c r="C11030"/>
      <c r="D11030"/>
      <c r="E11030"/>
      <c r="F11030"/>
      <c r="G11030"/>
    </row>
    <row r="11037" spans="1:11" x14ac:dyDescent="0.25">
      <c r="K11037"/>
    </row>
    <row r="11038" spans="1:11" x14ac:dyDescent="0.25">
      <c r="K11038"/>
    </row>
    <row r="11039" spans="1:11" x14ac:dyDescent="0.25">
      <c r="K11039"/>
    </row>
    <row r="11040" spans="1:11" x14ac:dyDescent="0.25">
      <c r="K11040"/>
    </row>
    <row r="11041" spans="1:11" x14ac:dyDescent="0.25">
      <c r="K11041"/>
    </row>
    <row r="11042" spans="1:11" x14ac:dyDescent="0.25">
      <c r="K11042"/>
    </row>
    <row r="11043" spans="1:11" x14ac:dyDescent="0.25">
      <c r="A11043"/>
      <c r="B11043"/>
      <c r="C11043"/>
      <c r="D11043"/>
      <c r="E11043"/>
      <c r="F11043"/>
      <c r="G11043"/>
      <c r="H11043"/>
      <c r="I11043"/>
      <c r="J11043"/>
      <c r="K11043"/>
    </row>
    <row r="11044" spans="1:11" x14ac:dyDescent="0.25">
      <c r="A11044"/>
      <c r="B11044"/>
      <c r="C11044"/>
      <c r="D11044"/>
      <c r="E11044"/>
      <c r="F11044"/>
      <c r="G11044"/>
    </row>
    <row r="11045" spans="1:11" x14ac:dyDescent="0.25">
      <c r="A11045"/>
      <c r="B11045"/>
      <c r="C11045"/>
      <c r="D11045"/>
      <c r="E11045"/>
      <c r="F11045"/>
      <c r="G11045"/>
    </row>
    <row r="11046" spans="1:11" x14ac:dyDescent="0.25">
      <c r="A11046"/>
      <c r="B11046"/>
      <c r="C11046"/>
      <c r="D11046"/>
      <c r="E11046"/>
      <c r="F11046"/>
      <c r="G11046"/>
    </row>
    <row r="11047" spans="1:11" x14ac:dyDescent="0.25">
      <c r="A11047"/>
      <c r="B11047"/>
      <c r="C11047"/>
      <c r="D11047"/>
      <c r="E11047"/>
      <c r="F11047"/>
      <c r="G11047"/>
    </row>
    <row r="11048" spans="1:11" x14ac:dyDescent="0.25">
      <c r="A11048"/>
      <c r="B11048"/>
      <c r="C11048"/>
      <c r="D11048"/>
      <c r="E11048"/>
      <c r="F11048"/>
      <c r="G11048"/>
    </row>
    <row r="11049" spans="1:11" x14ac:dyDescent="0.25">
      <c r="A11049"/>
      <c r="B11049"/>
      <c r="C11049"/>
      <c r="D11049"/>
      <c r="E11049"/>
      <c r="F11049"/>
      <c r="G11049"/>
    </row>
    <row r="11050" spans="1:11" x14ac:dyDescent="0.25">
      <c r="A11050"/>
      <c r="B11050"/>
      <c r="C11050"/>
      <c r="D11050"/>
      <c r="E11050"/>
      <c r="F11050"/>
      <c r="G11050"/>
    </row>
    <row r="11051" spans="1:11" x14ac:dyDescent="0.25">
      <c r="A11051"/>
      <c r="B11051"/>
      <c r="C11051"/>
      <c r="D11051"/>
      <c r="E11051"/>
      <c r="F11051"/>
      <c r="G11051"/>
    </row>
    <row r="11058" spans="1:11" x14ac:dyDescent="0.25">
      <c r="K11058"/>
    </row>
    <row r="11059" spans="1:11" x14ac:dyDescent="0.25">
      <c r="K11059"/>
    </row>
    <row r="11060" spans="1:11" x14ac:dyDescent="0.25">
      <c r="K11060"/>
    </row>
    <row r="11061" spans="1:11" x14ac:dyDescent="0.25">
      <c r="K11061"/>
    </row>
    <row r="11062" spans="1:11" x14ac:dyDescent="0.25">
      <c r="K11062"/>
    </row>
    <row r="11063" spans="1:11" x14ac:dyDescent="0.25">
      <c r="K11063"/>
    </row>
    <row r="11064" spans="1:11" x14ac:dyDescent="0.25">
      <c r="A11064"/>
      <c r="B11064"/>
      <c r="C11064"/>
      <c r="D11064"/>
      <c r="E11064"/>
      <c r="F11064"/>
      <c r="G11064"/>
      <c r="H11064"/>
      <c r="I11064"/>
      <c r="J11064"/>
      <c r="K11064"/>
    </row>
    <row r="11065" spans="1:11" x14ac:dyDescent="0.25">
      <c r="A11065"/>
      <c r="B11065"/>
      <c r="C11065"/>
      <c r="D11065"/>
      <c r="E11065"/>
      <c r="F11065"/>
      <c r="G11065"/>
    </row>
    <row r="11066" spans="1:11" x14ac:dyDescent="0.25">
      <c r="A11066"/>
      <c r="B11066"/>
      <c r="C11066"/>
      <c r="D11066"/>
      <c r="E11066"/>
      <c r="F11066"/>
      <c r="G11066"/>
    </row>
    <row r="11067" spans="1:11" x14ac:dyDescent="0.25">
      <c r="A11067"/>
      <c r="B11067"/>
      <c r="C11067"/>
      <c r="D11067"/>
      <c r="E11067"/>
      <c r="F11067"/>
      <c r="G11067"/>
    </row>
    <row r="11068" spans="1:11" x14ac:dyDescent="0.25">
      <c r="A11068"/>
      <c r="B11068"/>
      <c r="C11068"/>
      <c r="D11068"/>
      <c r="E11068"/>
      <c r="F11068"/>
      <c r="G11068"/>
    </row>
    <row r="11069" spans="1:11" x14ac:dyDescent="0.25">
      <c r="A11069"/>
      <c r="B11069"/>
      <c r="C11069"/>
      <c r="D11069"/>
      <c r="E11069"/>
      <c r="F11069"/>
      <c r="G11069"/>
    </row>
    <row r="11070" spans="1:11" x14ac:dyDescent="0.25">
      <c r="A11070"/>
      <c r="B11070"/>
      <c r="C11070"/>
      <c r="D11070"/>
      <c r="E11070"/>
      <c r="F11070"/>
      <c r="G11070"/>
    </row>
    <row r="11071" spans="1:11" x14ac:dyDescent="0.25">
      <c r="A11071"/>
      <c r="B11071"/>
      <c r="C11071"/>
      <c r="D11071"/>
      <c r="E11071"/>
      <c r="F11071"/>
      <c r="G11071"/>
    </row>
    <row r="11072" spans="1:11" x14ac:dyDescent="0.25">
      <c r="A11072"/>
      <c r="B11072"/>
      <c r="C11072"/>
      <c r="D11072"/>
      <c r="E11072"/>
      <c r="F11072"/>
      <c r="G11072"/>
    </row>
    <row r="11079" spans="1:11" x14ac:dyDescent="0.25">
      <c r="K11079"/>
    </row>
    <row r="11080" spans="1:11" x14ac:dyDescent="0.25">
      <c r="K11080"/>
    </row>
    <row r="11081" spans="1:11" x14ac:dyDescent="0.25">
      <c r="K11081"/>
    </row>
    <row r="11082" spans="1:11" x14ac:dyDescent="0.25">
      <c r="K11082"/>
    </row>
    <row r="11083" spans="1:11" x14ac:dyDescent="0.25">
      <c r="K11083"/>
    </row>
    <row r="11084" spans="1:11" x14ac:dyDescent="0.25">
      <c r="K11084"/>
    </row>
    <row r="11085" spans="1:11" x14ac:dyDescent="0.25">
      <c r="A11085"/>
      <c r="B11085"/>
      <c r="C11085"/>
      <c r="D11085"/>
      <c r="E11085"/>
      <c r="F11085"/>
      <c r="G11085"/>
      <c r="H11085"/>
      <c r="I11085"/>
      <c r="J11085"/>
      <c r="K11085"/>
    </row>
    <row r="11086" spans="1:11" x14ac:dyDescent="0.25">
      <c r="A11086"/>
      <c r="B11086"/>
      <c r="C11086"/>
      <c r="D11086"/>
      <c r="E11086"/>
      <c r="F11086"/>
      <c r="G11086"/>
    </row>
    <row r="11087" spans="1:11" x14ac:dyDescent="0.25">
      <c r="A11087"/>
      <c r="B11087"/>
      <c r="C11087"/>
      <c r="D11087"/>
      <c r="E11087"/>
      <c r="F11087"/>
      <c r="G11087"/>
    </row>
    <row r="11088" spans="1:11" x14ac:dyDescent="0.25">
      <c r="A11088"/>
      <c r="B11088"/>
      <c r="C11088"/>
      <c r="D11088"/>
      <c r="E11088"/>
      <c r="F11088"/>
      <c r="G11088"/>
    </row>
    <row r="11089" spans="1:11" x14ac:dyDescent="0.25">
      <c r="A11089"/>
      <c r="B11089"/>
      <c r="C11089"/>
      <c r="D11089"/>
      <c r="E11089"/>
      <c r="F11089"/>
      <c r="G11089"/>
    </row>
    <row r="11090" spans="1:11" x14ac:dyDescent="0.25">
      <c r="A11090"/>
      <c r="B11090"/>
      <c r="C11090"/>
      <c r="D11090"/>
      <c r="E11090"/>
      <c r="F11090"/>
      <c r="G11090"/>
    </row>
    <row r="11091" spans="1:11" x14ac:dyDescent="0.25">
      <c r="A11091"/>
      <c r="B11091"/>
      <c r="C11091"/>
      <c r="D11091"/>
      <c r="E11091"/>
      <c r="F11091"/>
      <c r="G11091"/>
    </row>
    <row r="11092" spans="1:11" x14ac:dyDescent="0.25">
      <c r="A11092"/>
      <c r="B11092"/>
      <c r="C11092"/>
      <c r="D11092"/>
      <c r="E11092"/>
      <c r="F11092"/>
      <c r="G11092"/>
    </row>
    <row r="11093" spans="1:11" x14ac:dyDescent="0.25">
      <c r="A11093"/>
      <c r="B11093"/>
      <c r="C11093"/>
      <c r="D11093"/>
      <c r="E11093"/>
      <c r="F11093"/>
      <c r="G11093"/>
    </row>
    <row r="11100" spans="1:11" x14ac:dyDescent="0.25">
      <c r="K11100"/>
    </row>
    <row r="11101" spans="1:11" x14ac:dyDescent="0.25">
      <c r="K11101"/>
    </row>
    <row r="11102" spans="1:11" x14ac:dyDescent="0.25">
      <c r="K11102"/>
    </row>
    <row r="11103" spans="1:11" x14ac:dyDescent="0.25">
      <c r="K11103"/>
    </row>
    <row r="11104" spans="1:11" x14ac:dyDescent="0.25">
      <c r="K11104"/>
    </row>
    <row r="11105" spans="1:11" x14ac:dyDescent="0.25">
      <c r="K11105"/>
    </row>
    <row r="11106" spans="1:11" x14ac:dyDescent="0.25">
      <c r="A11106"/>
      <c r="B11106"/>
      <c r="C11106"/>
      <c r="D11106"/>
      <c r="E11106"/>
      <c r="F11106"/>
      <c r="G11106"/>
      <c r="H11106"/>
      <c r="I11106"/>
      <c r="J11106"/>
      <c r="K11106"/>
    </row>
    <row r="11107" spans="1:11" x14ac:dyDescent="0.25">
      <c r="A11107"/>
      <c r="B11107"/>
      <c r="C11107"/>
      <c r="D11107"/>
      <c r="E11107"/>
      <c r="F11107"/>
      <c r="G11107"/>
    </row>
    <row r="11108" spans="1:11" x14ac:dyDescent="0.25">
      <c r="A11108"/>
      <c r="B11108"/>
      <c r="C11108"/>
      <c r="D11108"/>
      <c r="E11108"/>
      <c r="F11108"/>
      <c r="G11108"/>
    </row>
    <row r="11109" spans="1:11" x14ac:dyDescent="0.25">
      <c r="A11109"/>
      <c r="B11109"/>
      <c r="C11109"/>
      <c r="D11109"/>
      <c r="E11109"/>
      <c r="F11109"/>
      <c r="G11109"/>
    </row>
    <row r="11110" spans="1:11" x14ac:dyDescent="0.25">
      <c r="A11110"/>
      <c r="B11110"/>
      <c r="C11110"/>
      <c r="D11110"/>
      <c r="E11110"/>
      <c r="F11110"/>
      <c r="G11110"/>
    </row>
    <row r="11111" spans="1:11" x14ac:dyDescent="0.25">
      <c r="A11111"/>
      <c r="B11111"/>
      <c r="C11111"/>
      <c r="D11111"/>
      <c r="E11111"/>
      <c r="F11111"/>
      <c r="G11111"/>
    </row>
    <row r="11112" spans="1:11" x14ac:dyDescent="0.25">
      <c r="A11112"/>
      <c r="B11112"/>
      <c r="C11112"/>
      <c r="D11112"/>
      <c r="E11112"/>
      <c r="F11112"/>
      <c r="G11112"/>
    </row>
    <row r="11113" spans="1:11" x14ac:dyDescent="0.25">
      <c r="A11113"/>
      <c r="B11113"/>
      <c r="C11113"/>
      <c r="D11113"/>
      <c r="E11113"/>
      <c r="F11113"/>
      <c r="G11113"/>
    </row>
    <row r="11114" spans="1:11" x14ac:dyDescent="0.25">
      <c r="A11114"/>
      <c r="B11114"/>
      <c r="C11114"/>
      <c r="D11114"/>
      <c r="E11114"/>
      <c r="F11114"/>
      <c r="G11114"/>
    </row>
    <row r="11121" spans="1:11" x14ac:dyDescent="0.25">
      <c r="K11121"/>
    </row>
    <row r="11122" spans="1:11" x14ac:dyDescent="0.25">
      <c r="K11122"/>
    </row>
    <row r="11123" spans="1:11" x14ac:dyDescent="0.25">
      <c r="K11123"/>
    </row>
    <row r="11124" spans="1:11" x14ac:dyDescent="0.25">
      <c r="K11124"/>
    </row>
    <row r="11125" spans="1:11" x14ac:dyDescent="0.25">
      <c r="K11125"/>
    </row>
    <row r="11126" spans="1:11" x14ac:dyDescent="0.25">
      <c r="K11126"/>
    </row>
    <row r="11127" spans="1:11" x14ac:dyDescent="0.25">
      <c r="A11127"/>
      <c r="B11127"/>
      <c r="C11127"/>
      <c r="D11127"/>
      <c r="E11127"/>
      <c r="F11127"/>
      <c r="G11127"/>
      <c r="H11127"/>
      <c r="I11127"/>
      <c r="J11127"/>
      <c r="K11127"/>
    </row>
    <row r="11128" spans="1:11" x14ac:dyDescent="0.25">
      <c r="A11128"/>
      <c r="B11128"/>
      <c r="C11128"/>
      <c r="D11128"/>
      <c r="E11128"/>
      <c r="F11128"/>
      <c r="G11128"/>
    </row>
    <row r="11129" spans="1:11" x14ac:dyDescent="0.25">
      <c r="A11129"/>
      <c r="B11129"/>
      <c r="C11129"/>
      <c r="D11129"/>
      <c r="E11129"/>
      <c r="F11129"/>
      <c r="G11129"/>
    </row>
    <row r="11130" spans="1:11" x14ac:dyDescent="0.25">
      <c r="A11130"/>
      <c r="B11130"/>
      <c r="C11130"/>
      <c r="D11130"/>
      <c r="E11130"/>
      <c r="F11130"/>
      <c r="G11130"/>
    </row>
    <row r="11131" spans="1:11" x14ac:dyDescent="0.25">
      <c r="A11131"/>
      <c r="B11131"/>
      <c r="C11131"/>
      <c r="D11131"/>
      <c r="E11131"/>
      <c r="F11131"/>
      <c r="G11131"/>
    </row>
    <row r="11132" spans="1:11" x14ac:dyDescent="0.25">
      <c r="A11132"/>
      <c r="B11132"/>
      <c r="C11132"/>
      <c r="D11132"/>
      <c r="E11132"/>
      <c r="F11132"/>
      <c r="G11132"/>
    </row>
    <row r="11133" spans="1:11" x14ac:dyDescent="0.25">
      <c r="A11133"/>
      <c r="B11133"/>
      <c r="C11133"/>
      <c r="D11133"/>
      <c r="E11133"/>
      <c r="F11133"/>
      <c r="G11133"/>
    </row>
    <row r="11134" spans="1:11" x14ac:dyDescent="0.25">
      <c r="A11134"/>
      <c r="B11134"/>
      <c r="C11134"/>
      <c r="D11134"/>
      <c r="E11134"/>
      <c r="F11134"/>
      <c r="G11134"/>
    </row>
    <row r="11135" spans="1:11" x14ac:dyDescent="0.25">
      <c r="A11135"/>
      <c r="B11135"/>
      <c r="C11135"/>
      <c r="D11135"/>
      <c r="E11135"/>
      <c r="F11135"/>
      <c r="G11135"/>
    </row>
    <row r="11142" spans="1:11" x14ac:dyDescent="0.25">
      <c r="K11142"/>
    </row>
    <row r="11143" spans="1:11" x14ac:dyDescent="0.25">
      <c r="K11143"/>
    </row>
    <row r="11144" spans="1:11" x14ac:dyDescent="0.25">
      <c r="K11144"/>
    </row>
    <row r="11145" spans="1:11" x14ac:dyDescent="0.25">
      <c r="K11145"/>
    </row>
    <row r="11146" spans="1:11" x14ac:dyDescent="0.25">
      <c r="K11146"/>
    </row>
    <row r="11147" spans="1:11" x14ac:dyDescent="0.25">
      <c r="K11147"/>
    </row>
    <row r="11148" spans="1:11" x14ac:dyDescent="0.25">
      <c r="A11148"/>
      <c r="B11148"/>
      <c r="C11148"/>
      <c r="D11148"/>
      <c r="E11148"/>
      <c r="F11148"/>
      <c r="G11148"/>
      <c r="H11148"/>
      <c r="I11148"/>
      <c r="J11148"/>
      <c r="K11148"/>
    </row>
    <row r="11149" spans="1:11" x14ac:dyDescent="0.25">
      <c r="A11149"/>
      <c r="B11149"/>
      <c r="C11149"/>
      <c r="D11149"/>
      <c r="E11149"/>
      <c r="F11149"/>
      <c r="G11149"/>
    </row>
    <row r="11150" spans="1:11" x14ac:dyDescent="0.25">
      <c r="A11150"/>
      <c r="B11150"/>
      <c r="C11150"/>
      <c r="D11150"/>
      <c r="E11150"/>
      <c r="F11150"/>
      <c r="G11150"/>
    </row>
    <row r="11151" spans="1:11" x14ac:dyDescent="0.25">
      <c r="A11151"/>
      <c r="B11151"/>
      <c r="C11151"/>
      <c r="D11151"/>
      <c r="E11151"/>
      <c r="F11151"/>
      <c r="G11151"/>
    </row>
    <row r="11152" spans="1:11" x14ac:dyDescent="0.25">
      <c r="A11152"/>
      <c r="B11152"/>
      <c r="C11152"/>
      <c r="D11152"/>
      <c r="E11152"/>
      <c r="F11152"/>
      <c r="G11152"/>
    </row>
    <row r="11153" spans="1:11" x14ac:dyDescent="0.25">
      <c r="A11153"/>
      <c r="B11153"/>
      <c r="C11153"/>
      <c r="D11153"/>
      <c r="E11153"/>
      <c r="F11153"/>
      <c r="G11153"/>
    </row>
    <row r="11154" spans="1:11" x14ac:dyDescent="0.25">
      <c r="A11154"/>
      <c r="B11154"/>
      <c r="C11154"/>
      <c r="D11154"/>
      <c r="E11154"/>
      <c r="F11154"/>
      <c r="G11154"/>
    </row>
    <row r="11155" spans="1:11" x14ac:dyDescent="0.25">
      <c r="A11155"/>
      <c r="B11155"/>
      <c r="C11155"/>
      <c r="D11155"/>
      <c r="E11155"/>
      <c r="F11155"/>
      <c r="G11155"/>
    </row>
    <row r="11156" spans="1:11" x14ac:dyDescent="0.25">
      <c r="A11156"/>
      <c r="B11156"/>
      <c r="C11156"/>
      <c r="D11156"/>
      <c r="E11156"/>
      <c r="F11156"/>
      <c r="G11156"/>
    </row>
    <row r="11163" spans="1:11" x14ac:dyDescent="0.25">
      <c r="K11163"/>
    </row>
    <row r="11164" spans="1:11" x14ac:dyDescent="0.25">
      <c r="K11164"/>
    </row>
    <row r="11165" spans="1:11" x14ac:dyDescent="0.25">
      <c r="K11165"/>
    </row>
    <row r="11166" spans="1:11" x14ac:dyDescent="0.25">
      <c r="K11166"/>
    </row>
    <row r="11167" spans="1:11" x14ac:dyDescent="0.25">
      <c r="K11167"/>
    </row>
    <row r="11168" spans="1:11" x14ac:dyDescent="0.25">
      <c r="K11168"/>
    </row>
    <row r="11169" spans="1:11" x14ac:dyDescent="0.25">
      <c r="A11169"/>
      <c r="B11169"/>
      <c r="C11169"/>
      <c r="D11169"/>
      <c r="E11169"/>
      <c r="F11169"/>
      <c r="G11169"/>
      <c r="H11169"/>
      <c r="I11169"/>
      <c r="J11169"/>
      <c r="K11169"/>
    </row>
    <row r="11170" spans="1:11" x14ac:dyDescent="0.25">
      <c r="A11170"/>
      <c r="B11170"/>
      <c r="C11170"/>
      <c r="D11170"/>
      <c r="E11170"/>
      <c r="F11170"/>
      <c r="G11170"/>
    </row>
    <row r="11171" spans="1:11" x14ac:dyDescent="0.25">
      <c r="A11171"/>
      <c r="B11171"/>
      <c r="C11171"/>
      <c r="D11171"/>
      <c r="E11171"/>
      <c r="F11171"/>
      <c r="G11171"/>
    </row>
    <row r="11172" spans="1:11" x14ac:dyDescent="0.25">
      <c r="A11172"/>
      <c r="B11172"/>
      <c r="C11172"/>
      <c r="D11172"/>
      <c r="E11172"/>
      <c r="F11172"/>
      <c r="G11172"/>
    </row>
    <row r="11173" spans="1:11" x14ac:dyDescent="0.25">
      <c r="A11173"/>
      <c r="B11173"/>
      <c r="C11173"/>
      <c r="D11173"/>
      <c r="E11173"/>
      <c r="F11173"/>
      <c r="G11173"/>
    </row>
    <row r="11174" spans="1:11" x14ac:dyDescent="0.25">
      <c r="A11174"/>
      <c r="B11174"/>
      <c r="C11174"/>
      <c r="D11174"/>
      <c r="E11174"/>
      <c r="F11174"/>
      <c r="G11174"/>
    </row>
    <row r="11175" spans="1:11" x14ac:dyDescent="0.25">
      <c r="A11175"/>
      <c r="B11175"/>
      <c r="C11175"/>
      <c r="D11175"/>
      <c r="E11175"/>
      <c r="F11175"/>
      <c r="G11175"/>
    </row>
    <row r="11176" spans="1:11" x14ac:dyDescent="0.25">
      <c r="A11176"/>
      <c r="B11176"/>
      <c r="C11176"/>
      <c r="D11176"/>
      <c r="E11176"/>
      <c r="F11176"/>
      <c r="G11176"/>
    </row>
    <row r="11177" spans="1:11" x14ac:dyDescent="0.25">
      <c r="A11177"/>
      <c r="B11177"/>
      <c r="C11177"/>
      <c r="D11177"/>
      <c r="E11177"/>
      <c r="F11177"/>
      <c r="G11177"/>
    </row>
    <row r="11184" spans="1:11" x14ac:dyDescent="0.25">
      <c r="K11184"/>
    </row>
    <row r="11185" spans="1:11" x14ac:dyDescent="0.25">
      <c r="K11185"/>
    </row>
    <row r="11186" spans="1:11" x14ac:dyDescent="0.25">
      <c r="K11186"/>
    </row>
    <row r="11187" spans="1:11" x14ac:dyDescent="0.25">
      <c r="K11187"/>
    </row>
    <row r="11188" spans="1:11" x14ac:dyDescent="0.25">
      <c r="K11188"/>
    </row>
    <row r="11189" spans="1:11" x14ac:dyDescent="0.25">
      <c r="K11189"/>
    </row>
    <row r="11190" spans="1:11" x14ac:dyDescent="0.25">
      <c r="A11190"/>
      <c r="B11190"/>
      <c r="C11190"/>
      <c r="D11190"/>
      <c r="E11190"/>
      <c r="F11190"/>
      <c r="G11190"/>
      <c r="H11190"/>
      <c r="I11190"/>
      <c r="J11190"/>
      <c r="K11190"/>
    </row>
    <row r="11191" spans="1:11" x14ac:dyDescent="0.25">
      <c r="A11191"/>
      <c r="B11191"/>
      <c r="C11191"/>
      <c r="D11191"/>
      <c r="E11191"/>
      <c r="F11191"/>
      <c r="G11191"/>
    </row>
    <row r="11192" spans="1:11" x14ac:dyDescent="0.25">
      <c r="A11192"/>
      <c r="B11192"/>
      <c r="C11192"/>
      <c r="D11192"/>
      <c r="E11192"/>
      <c r="F11192"/>
      <c r="G11192"/>
    </row>
    <row r="11193" spans="1:11" x14ac:dyDescent="0.25">
      <c r="A11193"/>
      <c r="B11193"/>
      <c r="C11193"/>
      <c r="D11193"/>
      <c r="E11193"/>
      <c r="F11193"/>
      <c r="G11193"/>
    </row>
    <row r="11194" spans="1:11" x14ac:dyDescent="0.25">
      <c r="A11194"/>
      <c r="B11194"/>
      <c r="C11194"/>
      <c r="D11194"/>
      <c r="E11194"/>
      <c r="F11194"/>
      <c r="G11194"/>
    </row>
    <row r="11195" spans="1:11" x14ac:dyDescent="0.25">
      <c r="A11195"/>
      <c r="B11195"/>
      <c r="C11195"/>
      <c r="D11195"/>
      <c r="E11195"/>
      <c r="F11195"/>
      <c r="G11195"/>
    </row>
    <row r="11196" spans="1:11" x14ac:dyDescent="0.25">
      <c r="A11196"/>
      <c r="B11196"/>
      <c r="C11196"/>
      <c r="D11196"/>
      <c r="E11196"/>
      <c r="F11196"/>
      <c r="G11196"/>
    </row>
    <row r="11197" spans="1:11" x14ac:dyDescent="0.25">
      <c r="A11197"/>
      <c r="B11197"/>
      <c r="C11197"/>
      <c r="D11197"/>
      <c r="E11197"/>
      <c r="F11197"/>
      <c r="G11197"/>
    </row>
    <row r="11198" spans="1:11" x14ac:dyDescent="0.25">
      <c r="A11198"/>
      <c r="B11198"/>
      <c r="C11198"/>
      <c r="D11198"/>
      <c r="E11198"/>
      <c r="F11198"/>
      <c r="G11198"/>
    </row>
    <row r="11205" spans="1:11" x14ac:dyDescent="0.25">
      <c r="K11205"/>
    </row>
    <row r="11206" spans="1:11" x14ac:dyDescent="0.25">
      <c r="K11206"/>
    </row>
    <row r="11207" spans="1:11" x14ac:dyDescent="0.25">
      <c r="K11207"/>
    </row>
    <row r="11208" spans="1:11" x14ac:dyDescent="0.25">
      <c r="K11208"/>
    </row>
    <row r="11209" spans="1:11" x14ac:dyDescent="0.25">
      <c r="K11209"/>
    </row>
    <row r="11210" spans="1:11" x14ac:dyDescent="0.25">
      <c r="K11210"/>
    </row>
    <row r="11211" spans="1:11" x14ac:dyDescent="0.25">
      <c r="A11211"/>
      <c r="B11211"/>
      <c r="C11211"/>
      <c r="D11211"/>
      <c r="E11211"/>
      <c r="F11211"/>
      <c r="G11211"/>
      <c r="H11211"/>
      <c r="I11211"/>
      <c r="J11211"/>
      <c r="K11211"/>
    </row>
    <row r="11212" spans="1:11" x14ac:dyDescent="0.25">
      <c r="A11212"/>
      <c r="B11212"/>
      <c r="C11212"/>
      <c r="D11212"/>
      <c r="E11212"/>
      <c r="F11212"/>
      <c r="G11212"/>
    </row>
    <row r="11213" spans="1:11" x14ac:dyDescent="0.25">
      <c r="A11213"/>
      <c r="B11213"/>
      <c r="C11213"/>
      <c r="D11213"/>
      <c r="E11213"/>
      <c r="F11213"/>
      <c r="G11213"/>
    </row>
    <row r="11214" spans="1:11" x14ac:dyDescent="0.25">
      <c r="A11214"/>
      <c r="B11214"/>
      <c r="C11214"/>
      <c r="D11214"/>
      <c r="E11214"/>
      <c r="F11214"/>
      <c r="G11214"/>
    </row>
    <row r="11215" spans="1:11" x14ac:dyDescent="0.25">
      <c r="A11215"/>
      <c r="B11215"/>
      <c r="C11215"/>
      <c r="D11215"/>
      <c r="E11215"/>
      <c r="F11215"/>
      <c r="G11215"/>
    </row>
    <row r="11216" spans="1:11" x14ac:dyDescent="0.25">
      <c r="A11216"/>
      <c r="B11216"/>
      <c r="C11216"/>
      <c r="D11216"/>
      <c r="E11216"/>
      <c r="F11216"/>
      <c r="G11216"/>
    </row>
    <row r="11217" spans="1:11" x14ac:dyDescent="0.25">
      <c r="A11217"/>
      <c r="B11217"/>
      <c r="C11217"/>
      <c r="D11217"/>
      <c r="E11217"/>
      <c r="F11217"/>
      <c r="G11217"/>
    </row>
    <row r="11218" spans="1:11" x14ac:dyDescent="0.25">
      <c r="A11218"/>
      <c r="B11218"/>
      <c r="C11218"/>
      <c r="D11218"/>
      <c r="E11218"/>
      <c r="F11218"/>
      <c r="G11218"/>
    </row>
    <row r="11219" spans="1:11" x14ac:dyDescent="0.25">
      <c r="A11219"/>
      <c r="B11219"/>
      <c r="C11219"/>
      <c r="D11219"/>
      <c r="E11219"/>
      <c r="F11219"/>
      <c r="G11219"/>
    </row>
    <row r="11226" spans="1:11" x14ac:dyDescent="0.25">
      <c r="K11226"/>
    </row>
    <row r="11227" spans="1:11" x14ac:dyDescent="0.25">
      <c r="K11227"/>
    </row>
    <row r="11228" spans="1:11" x14ac:dyDescent="0.25">
      <c r="K11228"/>
    </row>
    <row r="11229" spans="1:11" x14ac:dyDescent="0.25">
      <c r="K11229"/>
    </row>
    <row r="11230" spans="1:11" x14ac:dyDescent="0.25">
      <c r="K11230"/>
    </row>
    <row r="11231" spans="1:11" x14ac:dyDescent="0.25">
      <c r="K11231"/>
    </row>
    <row r="11232" spans="1:11" x14ac:dyDescent="0.25">
      <c r="A11232"/>
      <c r="B11232"/>
      <c r="C11232"/>
      <c r="D11232"/>
      <c r="E11232"/>
      <c r="F11232"/>
      <c r="G11232"/>
      <c r="H11232"/>
      <c r="I11232"/>
      <c r="J11232"/>
      <c r="K11232"/>
    </row>
    <row r="11233" spans="1:11" x14ac:dyDescent="0.25">
      <c r="A11233"/>
      <c r="B11233"/>
      <c r="C11233"/>
      <c r="D11233"/>
      <c r="E11233"/>
      <c r="F11233"/>
      <c r="G11233"/>
    </row>
    <row r="11234" spans="1:11" x14ac:dyDescent="0.25">
      <c r="A11234"/>
      <c r="B11234"/>
      <c r="C11234"/>
      <c r="D11234"/>
      <c r="E11234"/>
      <c r="F11234"/>
      <c r="G11234"/>
    </row>
    <row r="11235" spans="1:11" x14ac:dyDescent="0.25">
      <c r="A11235"/>
      <c r="B11235"/>
      <c r="C11235"/>
      <c r="D11235"/>
      <c r="E11235"/>
      <c r="F11235"/>
      <c r="G11235"/>
    </row>
    <row r="11236" spans="1:11" x14ac:dyDescent="0.25">
      <c r="A11236"/>
      <c r="B11236"/>
      <c r="C11236"/>
      <c r="D11236"/>
      <c r="E11236"/>
      <c r="F11236"/>
      <c r="G11236"/>
    </row>
    <row r="11237" spans="1:11" x14ac:dyDescent="0.25">
      <c r="A11237"/>
      <c r="B11237"/>
      <c r="C11237"/>
      <c r="D11237"/>
      <c r="E11237"/>
      <c r="F11237"/>
      <c r="G11237"/>
    </row>
    <row r="11238" spans="1:11" x14ac:dyDescent="0.25">
      <c r="A11238"/>
      <c r="B11238"/>
      <c r="C11238"/>
      <c r="D11238"/>
      <c r="E11238"/>
      <c r="F11238"/>
      <c r="G11238"/>
    </row>
    <row r="11239" spans="1:11" x14ac:dyDescent="0.25">
      <c r="A11239"/>
      <c r="B11239"/>
      <c r="C11239"/>
      <c r="D11239"/>
      <c r="E11239"/>
      <c r="F11239"/>
      <c r="G11239"/>
    </row>
    <row r="11240" spans="1:11" x14ac:dyDescent="0.25">
      <c r="A11240"/>
      <c r="B11240"/>
      <c r="C11240"/>
      <c r="D11240"/>
      <c r="E11240"/>
      <c r="F11240"/>
      <c r="G11240"/>
    </row>
    <row r="11247" spans="1:11" x14ac:dyDescent="0.25">
      <c r="K11247"/>
    </row>
    <row r="11248" spans="1:11" x14ac:dyDescent="0.25">
      <c r="K11248"/>
    </row>
    <row r="11249" spans="1:11" x14ac:dyDescent="0.25">
      <c r="K11249"/>
    </row>
    <row r="11250" spans="1:11" x14ac:dyDescent="0.25">
      <c r="K11250"/>
    </row>
    <row r="11251" spans="1:11" x14ac:dyDescent="0.25">
      <c r="K11251"/>
    </row>
    <row r="11252" spans="1:11" x14ac:dyDescent="0.25">
      <c r="K11252"/>
    </row>
    <row r="11253" spans="1:11" x14ac:dyDescent="0.25">
      <c r="A11253"/>
      <c r="B11253"/>
      <c r="C11253"/>
      <c r="D11253"/>
      <c r="E11253"/>
      <c r="F11253"/>
      <c r="G11253"/>
      <c r="H11253"/>
      <c r="I11253"/>
      <c r="J11253"/>
      <c r="K11253"/>
    </row>
    <row r="11254" spans="1:11" x14ac:dyDescent="0.25">
      <c r="A11254"/>
      <c r="B11254"/>
      <c r="C11254"/>
      <c r="D11254"/>
      <c r="E11254"/>
      <c r="F11254"/>
      <c r="G11254"/>
    </row>
    <row r="11255" spans="1:11" x14ac:dyDescent="0.25">
      <c r="A11255"/>
      <c r="B11255"/>
      <c r="C11255"/>
      <c r="D11255"/>
      <c r="E11255"/>
      <c r="F11255"/>
      <c r="G11255"/>
    </row>
    <row r="11256" spans="1:11" x14ac:dyDescent="0.25">
      <c r="A11256"/>
      <c r="B11256"/>
      <c r="C11256"/>
      <c r="D11256"/>
      <c r="E11256"/>
      <c r="F11256"/>
      <c r="G11256"/>
    </row>
    <row r="11257" spans="1:11" x14ac:dyDescent="0.25">
      <c r="A11257"/>
      <c r="B11257"/>
      <c r="C11257"/>
      <c r="D11257"/>
      <c r="E11257"/>
      <c r="F11257"/>
      <c r="G11257"/>
    </row>
    <row r="11258" spans="1:11" x14ac:dyDescent="0.25">
      <c r="A11258"/>
      <c r="B11258"/>
      <c r="C11258"/>
      <c r="D11258"/>
      <c r="E11258"/>
      <c r="F11258"/>
      <c r="G11258"/>
    </row>
    <row r="11259" spans="1:11" x14ac:dyDescent="0.25">
      <c r="A11259"/>
      <c r="B11259"/>
      <c r="C11259"/>
      <c r="D11259"/>
      <c r="E11259"/>
      <c r="F11259"/>
      <c r="G11259"/>
    </row>
    <row r="11260" spans="1:11" x14ac:dyDescent="0.25">
      <c r="A11260"/>
      <c r="B11260"/>
      <c r="C11260"/>
      <c r="D11260"/>
      <c r="E11260"/>
      <c r="F11260"/>
      <c r="G11260"/>
    </row>
    <row r="11261" spans="1:11" x14ac:dyDescent="0.25">
      <c r="A11261"/>
      <c r="B11261"/>
      <c r="C11261"/>
      <c r="D11261"/>
      <c r="E11261"/>
      <c r="F11261"/>
      <c r="G11261"/>
    </row>
    <row r="11268" spans="1:11" x14ac:dyDescent="0.25">
      <c r="K11268"/>
    </row>
    <row r="11269" spans="1:11" x14ac:dyDescent="0.25">
      <c r="K11269"/>
    </row>
    <row r="11270" spans="1:11" x14ac:dyDescent="0.25">
      <c r="K11270"/>
    </row>
    <row r="11271" spans="1:11" x14ac:dyDescent="0.25">
      <c r="K11271"/>
    </row>
    <row r="11272" spans="1:11" x14ac:dyDescent="0.25">
      <c r="K11272"/>
    </row>
    <row r="11273" spans="1:11" x14ac:dyDescent="0.25">
      <c r="K11273"/>
    </row>
    <row r="11274" spans="1:11" x14ac:dyDescent="0.25">
      <c r="A11274"/>
      <c r="B11274"/>
      <c r="C11274"/>
      <c r="D11274"/>
      <c r="E11274"/>
      <c r="F11274"/>
      <c r="G11274"/>
      <c r="H11274"/>
      <c r="I11274"/>
      <c r="J11274"/>
      <c r="K11274"/>
    </row>
    <row r="11275" spans="1:11" x14ac:dyDescent="0.25">
      <c r="A11275"/>
      <c r="B11275"/>
      <c r="C11275"/>
      <c r="D11275"/>
      <c r="E11275"/>
      <c r="F11275"/>
      <c r="G11275"/>
    </row>
    <row r="11276" spans="1:11" x14ac:dyDescent="0.25">
      <c r="A11276"/>
      <c r="B11276"/>
      <c r="C11276"/>
      <c r="D11276"/>
      <c r="E11276"/>
      <c r="F11276"/>
      <c r="G11276"/>
    </row>
    <row r="11277" spans="1:11" x14ac:dyDescent="0.25">
      <c r="A11277"/>
      <c r="B11277"/>
      <c r="C11277"/>
      <c r="D11277"/>
      <c r="E11277"/>
      <c r="F11277"/>
      <c r="G11277"/>
    </row>
    <row r="11278" spans="1:11" x14ac:dyDescent="0.25">
      <c r="A11278"/>
      <c r="B11278"/>
      <c r="C11278"/>
      <c r="D11278"/>
      <c r="E11278"/>
      <c r="F11278"/>
      <c r="G11278"/>
    </row>
    <row r="11279" spans="1:11" x14ac:dyDescent="0.25">
      <c r="A11279"/>
      <c r="B11279"/>
      <c r="C11279"/>
      <c r="D11279"/>
      <c r="E11279"/>
      <c r="F11279"/>
      <c r="G11279"/>
    </row>
    <row r="11280" spans="1:11" x14ac:dyDescent="0.25">
      <c r="A11280"/>
      <c r="B11280"/>
      <c r="C11280"/>
      <c r="D11280"/>
      <c r="E11280"/>
      <c r="F11280"/>
      <c r="G11280"/>
    </row>
    <row r="11281" spans="1:11" x14ac:dyDescent="0.25">
      <c r="A11281"/>
      <c r="B11281"/>
      <c r="C11281"/>
      <c r="D11281"/>
      <c r="E11281"/>
      <c r="F11281"/>
      <c r="G11281"/>
    </row>
    <row r="11282" spans="1:11" x14ac:dyDescent="0.25">
      <c r="A11282"/>
      <c r="B11282"/>
      <c r="C11282"/>
      <c r="D11282"/>
      <c r="E11282"/>
      <c r="F11282"/>
      <c r="G11282"/>
    </row>
    <row r="11289" spans="1:11" x14ac:dyDescent="0.25">
      <c r="K11289"/>
    </row>
    <row r="11290" spans="1:11" x14ac:dyDescent="0.25">
      <c r="K11290"/>
    </row>
    <row r="11291" spans="1:11" x14ac:dyDescent="0.25">
      <c r="K11291"/>
    </row>
    <row r="11292" spans="1:11" x14ac:dyDescent="0.25">
      <c r="K11292"/>
    </row>
    <row r="11293" spans="1:11" x14ac:dyDescent="0.25">
      <c r="K11293"/>
    </row>
    <row r="11294" spans="1:11" x14ac:dyDescent="0.25">
      <c r="K11294"/>
    </row>
    <row r="11295" spans="1:11" x14ac:dyDescent="0.25">
      <c r="A11295"/>
      <c r="B11295"/>
      <c r="C11295"/>
      <c r="D11295"/>
      <c r="E11295"/>
      <c r="F11295"/>
      <c r="G11295"/>
      <c r="H11295"/>
      <c r="I11295"/>
      <c r="J11295"/>
      <c r="K11295"/>
    </row>
    <row r="11296" spans="1:11" x14ac:dyDescent="0.25">
      <c r="A11296"/>
      <c r="B11296"/>
      <c r="C11296"/>
      <c r="D11296"/>
      <c r="E11296"/>
      <c r="F11296"/>
      <c r="G11296"/>
    </row>
    <row r="11297" spans="1:11" x14ac:dyDescent="0.25">
      <c r="A11297"/>
      <c r="B11297"/>
      <c r="C11297"/>
      <c r="D11297"/>
      <c r="E11297"/>
      <c r="F11297"/>
      <c r="G11297"/>
    </row>
    <row r="11298" spans="1:11" x14ac:dyDescent="0.25">
      <c r="A11298"/>
      <c r="B11298"/>
      <c r="C11298"/>
      <c r="D11298"/>
      <c r="E11298"/>
      <c r="F11298"/>
      <c r="G11298"/>
    </row>
    <row r="11299" spans="1:11" x14ac:dyDescent="0.25">
      <c r="A11299"/>
      <c r="B11299"/>
      <c r="C11299"/>
      <c r="D11299"/>
      <c r="E11299"/>
      <c r="F11299"/>
      <c r="G11299"/>
    </row>
    <row r="11300" spans="1:11" x14ac:dyDescent="0.25">
      <c r="A11300"/>
      <c r="B11300"/>
      <c r="C11300"/>
      <c r="D11300"/>
      <c r="E11300"/>
      <c r="F11300"/>
      <c r="G11300"/>
    </row>
    <row r="11301" spans="1:11" x14ac:dyDescent="0.25">
      <c r="A11301"/>
      <c r="B11301"/>
      <c r="C11301"/>
      <c r="D11301"/>
      <c r="E11301"/>
      <c r="F11301"/>
      <c r="G11301"/>
    </row>
    <row r="11302" spans="1:11" x14ac:dyDescent="0.25">
      <c r="A11302"/>
      <c r="B11302"/>
      <c r="C11302"/>
      <c r="D11302"/>
      <c r="E11302"/>
      <c r="F11302"/>
      <c r="G11302"/>
    </row>
    <row r="11303" spans="1:11" x14ac:dyDescent="0.25">
      <c r="A11303"/>
      <c r="B11303"/>
      <c r="C11303"/>
      <c r="D11303"/>
      <c r="E11303"/>
      <c r="F11303"/>
      <c r="G11303"/>
    </row>
    <row r="11310" spans="1:11" x14ac:dyDescent="0.25">
      <c r="K11310"/>
    </row>
    <row r="11311" spans="1:11" x14ac:dyDescent="0.25">
      <c r="K11311"/>
    </row>
    <row r="11312" spans="1:11" x14ac:dyDescent="0.25">
      <c r="K11312"/>
    </row>
    <row r="11313" spans="1:11" x14ac:dyDescent="0.25">
      <c r="K11313"/>
    </row>
    <row r="11314" spans="1:11" x14ac:dyDescent="0.25">
      <c r="K11314"/>
    </row>
    <row r="11315" spans="1:11" x14ac:dyDescent="0.25">
      <c r="K11315"/>
    </row>
    <row r="11316" spans="1:11" x14ac:dyDescent="0.25">
      <c r="A11316"/>
      <c r="B11316"/>
      <c r="C11316"/>
      <c r="D11316"/>
      <c r="E11316"/>
      <c r="F11316"/>
      <c r="G11316"/>
      <c r="H11316"/>
      <c r="I11316"/>
      <c r="J11316"/>
      <c r="K11316"/>
    </row>
    <row r="11317" spans="1:11" x14ac:dyDescent="0.25">
      <c r="A11317"/>
      <c r="B11317"/>
      <c r="C11317"/>
      <c r="D11317"/>
      <c r="E11317"/>
      <c r="F11317"/>
      <c r="G11317"/>
    </row>
    <row r="11318" spans="1:11" x14ac:dyDescent="0.25">
      <c r="A11318"/>
      <c r="B11318"/>
      <c r="C11318"/>
      <c r="D11318"/>
      <c r="E11318"/>
      <c r="F11318"/>
      <c r="G11318"/>
    </row>
    <row r="11319" spans="1:11" x14ac:dyDescent="0.25">
      <c r="A11319"/>
      <c r="B11319"/>
      <c r="C11319"/>
      <c r="D11319"/>
      <c r="E11319"/>
      <c r="F11319"/>
      <c r="G11319"/>
    </row>
    <row r="11320" spans="1:11" x14ac:dyDescent="0.25">
      <c r="A11320"/>
      <c r="B11320"/>
      <c r="C11320"/>
      <c r="D11320"/>
      <c r="E11320"/>
      <c r="F11320"/>
      <c r="G11320"/>
    </row>
    <row r="11321" spans="1:11" x14ac:dyDescent="0.25">
      <c r="A11321"/>
      <c r="B11321"/>
      <c r="C11321"/>
      <c r="D11321"/>
      <c r="E11321"/>
      <c r="F11321"/>
      <c r="G11321"/>
    </row>
    <row r="11322" spans="1:11" x14ac:dyDescent="0.25">
      <c r="A11322"/>
      <c r="B11322"/>
      <c r="C11322"/>
      <c r="D11322"/>
      <c r="E11322"/>
      <c r="F11322"/>
      <c r="G11322"/>
    </row>
    <row r="11323" spans="1:11" x14ac:dyDescent="0.25">
      <c r="A11323"/>
      <c r="B11323"/>
      <c r="C11323"/>
      <c r="D11323"/>
      <c r="E11323"/>
      <c r="F11323"/>
      <c r="G11323"/>
    </row>
    <row r="11324" spans="1:11" x14ac:dyDescent="0.25">
      <c r="A11324"/>
      <c r="B11324"/>
      <c r="C11324"/>
      <c r="D11324"/>
      <c r="E11324"/>
      <c r="F11324"/>
      <c r="G11324"/>
    </row>
    <row r="11331" spans="1:11" x14ac:dyDescent="0.25">
      <c r="K11331"/>
    </row>
    <row r="11332" spans="1:11" x14ac:dyDescent="0.25">
      <c r="K11332"/>
    </row>
    <row r="11333" spans="1:11" x14ac:dyDescent="0.25">
      <c r="K11333"/>
    </row>
    <row r="11334" spans="1:11" x14ac:dyDescent="0.25">
      <c r="K11334"/>
    </row>
    <row r="11335" spans="1:11" x14ac:dyDescent="0.25">
      <c r="K11335"/>
    </row>
    <row r="11336" spans="1:11" x14ac:dyDescent="0.25">
      <c r="K11336"/>
    </row>
    <row r="11337" spans="1:11" x14ac:dyDescent="0.25">
      <c r="A11337"/>
      <c r="B11337"/>
      <c r="C11337"/>
      <c r="D11337"/>
      <c r="E11337"/>
      <c r="F11337"/>
      <c r="G11337"/>
      <c r="H11337"/>
      <c r="I11337"/>
      <c r="J11337"/>
      <c r="K11337"/>
    </row>
    <row r="11338" spans="1:11" x14ac:dyDescent="0.25">
      <c r="A11338"/>
      <c r="B11338"/>
      <c r="C11338"/>
      <c r="D11338"/>
      <c r="E11338"/>
      <c r="F11338"/>
      <c r="G11338"/>
    </row>
    <row r="11339" spans="1:11" x14ac:dyDescent="0.25">
      <c r="A11339"/>
      <c r="B11339"/>
      <c r="C11339"/>
      <c r="D11339"/>
      <c r="E11339"/>
      <c r="F11339"/>
      <c r="G11339"/>
    </row>
    <row r="11340" spans="1:11" x14ac:dyDescent="0.25">
      <c r="A11340"/>
      <c r="B11340"/>
      <c r="C11340"/>
      <c r="D11340"/>
      <c r="E11340"/>
      <c r="F11340"/>
      <c r="G11340"/>
    </row>
    <row r="11341" spans="1:11" x14ac:dyDescent="0.25">
      <c r="A11341"/>
      <c r="B11341"/>
      <c r="C11341"/>
      <c r="D11341"/>
      <c r="E11341"/>
      <c r="F11341"/>
      <c r="G11341"/>
    </row>
    <row r="11342" spans="1:11" x14ac:dyDescent="0.25">
      <c r="A11342"/>
      <c r="B11342"/>
      <c r="C11342"/>
      <c r="D11342"/>
      <c r="E11342"/>
      <c r="F11342"/>
      <c r="G11342"/>
    </row>
    <row r="11343" spans="1:11" x14ac:dyDescent="0.25">
      <c r="A11343"/>
      <c r="B11343"/>
      <c r="C11343"/>
      <c r="D11343"/>
      <c r="E11343"/>
      <c r="F11343"/>
      <c r="G11343"/>
    </row>
    <row r="11344" spans="1:11" x14ac:dyDescent="0.25">
      <c r="A11344"/>
      <c r="B11344"/>
      <c r="C11344"/>
      <c r="D11344"/>
      <c r="E11344"/>
      <c r="F11344"/>
      <c r="G11344"/>
    </row>
    <row r="11345" spans="1:11" x14ac:dyDescent="0.25">
      <c r="A11345"/>
      <c r="B11345"/>
      <c r="C11345"/>
      <c r="D11345"/>
      <c r="E11345"/>
      <c r="F11345"/>
      <c r="G11345"/>
    </row>
    <row r="11352" spans="1:11" x14ac:dyDescent="0.25">
      <c r="K11352"/>
    </row>
    <row r="11353" spans="1:11" x14ac:dyDescent="0.25">
      <c r="K11353"/>
    </row>
    <row r="11354" spans="1:11" x14ac:dyDescent="0.25">
      <c r="K11354"/>
    </row>
    <row r="11355" spans="1:11" x14ac:dyDescent="0.25">
      <c r="K11355"/>
    </row>
    <row r="11356" spans="1:11" x14ac:dyDescent="0.25">
      <c r="K11356"/>
    </row>
    <row r="11357" spans="1:11" x14ac:dyDescent="0.25">
      <c r="K11357"/>
    </row>
    <row r="11358" spans="1:11" x14ac:dyDescent="0.25">
      <c r="A11358"/>
      <c r="B11358"/>
      <c r="C11358"/>
      <c r="D11358"/>
      <c r="E11358"/>
      <c r="F11358"/>
      <c r="G11358"/>
      <c r="H11358"/>
      <c r="I11358"/>
      <c r="J11358"/>
      <c r="K11358"/>
    </row>
    <row r="11359" spans="1:11" x14ac:dyDescent="0.25">
      <c r="A11359"/>
      <c r="B11359"/>
      <c r="C11359"/>
      <c r="D11359"/>
      <c r="E11359"/>
      <c r="F11359"/>
      <c r="G11359"/>
    </row>
    <row r="11360" spans="1:11" x14ac:dyDescent="0.25">
      <c r="A11360"/>
      <c r="B11360"/>
      <c r="C11360"/>
      <c r="D11360"/>
      <c r="E11360"/>
      <c r="F11360"/>
      <c r="G11360"/>
    </row>
    <row r="11361" spans="1:11" x14ac:dyDescent="0.25">
      <c r="A11361"/>
      <c r="B11361"/>
      <c r="C11361"/>
      <c r="D11361"/>
      <c r="E11361"/>
      <c r="F11361"/>
      <c r="G11361"/>
    </row>
    <row r="11362" spans="1:11" x14ac:dyDescent="0.25">
      <c r="A11362"/>
      <c r="B11362"/>
      <c r="C11362"/>
      <c r="D11362"/>
      <c r="E11362"/>
      <c r="F11362"/>
      <c r="G11362"/>
    </row>
    <row r="11363" spans="1:11" x14ac:dyDescent="0.25">
      <c r="A11363"/>
      <c r="B11363"/>
      <c r="C11363"/>
      <c r="D11363"/>
      <c r="E11363"/>
      <c r="F11363"/>
      <c r="G11363"/>
    </row>
    <row r="11364" spans="1:11" x14ac:dyDescent="0.25">
      <c r="A11364"/>
      <c r="B11364"/>
      <c r="C11364"/>
      <c r="D11364"/>
      <c r="E11364"/>
      <c r="F11364"/>
      <c r="G11364"/>
    </row>
    <row r="11365" spans="1:11" x14ac:dyDescent="0.25">
      <c r="A11365"/>
      <c r="B11365"/>
      <c r="C11365"/>
      <c r="D11365"/>
      <c r="E11365"/>
      <c r="F11365"/>
      <c r="G11365"/>
    </row>
    <row r="11366" spans="1:11" x14ac:dyDescent="0.25">
      <c r="A11366"/>
      <c r="B11366"/>
      <c r="C11366"/>
      <c r="D11366"/>
      <c r="E11366"/>
      <c r="F11366"/>
      <c r="G11366"/>
    </row>
    <row r="11373" spans="1:11" x14ac:dyDescent="0.25">
      <c r="K11373"/>
    </row>
    <row r="11374" spans="1:11" x14ac:dyDescent="0.25">
      <c r="K11374"/>
    </row>
    <row r="11375" spans="1:11" x14ac:dyDescent="0.25">
      <c r="K11375"/>
    </row>
    <row r="11376" spans="1:11" x14ac:dyDescent="0.25">
      <c r="K11376"/>
    </row>
    <row r="11377" spans="1:11" x14ac:dyDescent="0.25">
      <c r="K11377"/>
    </row>
    <row r="11378" spans="1:11" x14ac:dyDescent="0.25">
      <c r="K11378"/>
    </row>
    <row r="11379" spans="1:11" x14ac:dyDescent="0.25">
      <c r="A11379"/>
      <c r="B11379"/>
      <c r="C11379"/>
      <c r="D11379"/>
      <c r="E11379"/>
      <c r="F11379"/>
      <c r="G11379"/>
      <c r="H11379"/>
      <c r="I11379"/>
      <c r="J11379"/>
      <c r="K11379"/>
    </row>
    <row r="11380" spans="1:11" x14ac:dyDescent="0.25">
      <c r="A11380"/>
      <c r="B11380"/>
      <c r="C11380"/>
      <c r="D11380"/>
      <c r="E11380"/>
      <c r="F11380"/>
      <c r="G11380"/>
    </row>
    <row r="11381" spans="1:11" x14ac:dyDescent="0.25">
      <c r="A11381"/>
      <c r="B11381"/>
      <c r="C11381"/>
      <c r="D11381"/>
      <c r="E11381"/>
      <c r="F11381"/>
      <c r="G11381"/>
    </row>
    <row r="11382" spans="1:11" x14ac:dyDescent="0.25">
      <c r="A11382"/>
      <c r="B11382"/>
      <c r="C11382"/>
      <c r="D11382"/>
      <c r="E11382"/>
      <c r="F11382"/>
      <c r="G11382"/>
    </row>
    <row r="11383" spans="1:11" x14ac:dyDescent="0.25">
      <c r="A11383"/>
      <c r="B11383"/>
      <c r="C11383"/>
      <c r="D11383"/>
      <c r="E11383"/>
      <c r="F11383"/>
      <c r="G11383"/>
    </row>
    <row r="11384" spans="1:11" x14ac:dyDescent="0.25">
      <c r="A11384"/>
      <c r="B11384"/>
      <c r="C11384"/>
      <c r="D11384"/>
      <c r="E11384"/>
      <c r="F11384"/>
      <c r="G11384"/>
    </row>
    <row r="11385" spans="1:11" x14ac:dyDescent="0.25">
      <c r="A11385"/>
      <c r="B11385"/>
      <c r="C11385"/>
      <c r="D11385"/>
      <c r="E11385"/>
      <c r="F11385"/>
      <c r="G11385"/>
    </row>
    <row r="11386" spans="1:11" x14ac:dyDescent="0.25">
      <c r="A11386"/>
      <c r="B11386"/>
      <c r="C11386"/>
      <c r="D11386"/>
      <c r="E11386"/>
      <c r="F11386"/>
      <c r="G11386"/>
    </row>
    <row r="11387" spans="1:11" x14ac:dyDescent="0.25">
      <c r="A11387"/>
      <c r="B11387"/>
      <c r="C11387"/>
      <c r="D11387"/>
      <c r="E11387"/>
      <c r="F11387"/>
      <c r="G11387"/>
    </row>
    <row r="11394" spans="1:11" x14ac:dyDescent="0.25">
      <c r="K11394"/>
    </row>
    <row r="11395" spans="1:11" x14ac:dyDescent="0.25">
      <c r="K11395"/>
    </row>
    <row r="11396" spans="1:11" x14ac:dyDescent="0.25">
      <c r="K11396"/>
    </row>
    <row r="11397" spans="1:11" x14ac:dyDescent="0.25">
      <c r="K11397"/>
    </row>
    <row r="11398" spans="1:11" x14ac:dyDescent="0.25">
      <c r="K11398"/>
    </row>
    <row r="11399" spans="1:11" x14ac:dyDescent="0.25">
      <c r="K11399"/>
    </row>
    <row r="11400" spans="1:11" x14ac:dyDescent="0.25">
      <c r="A11400"/>
      <c r="B11400"/>
      <c r="C11400"/>
      <c r="D11400"/>
      <c r="E11400"/>
      <c r="F11400"/>
      <c r="G11400"/>
      <c r="H11400"/>
      <c r="I11400"/>
      <c r="J11400"/>
      <c r="K11400"/>
    </row>
    <row r="11401" spans="1:11" x14ac:dyDescent="0.25">
      <c r="A11401"/>
      <c r="B11401"/>
      <c r="C11401"/>
      <c r="D11401"/>
      <c r="E11401"/>
      <c r="F11401"/>
      <c r="G11401"/>
    </row>
    <row r="11402" spans="1:11" x14ac:dyDescent="0.25">
      <c r="A11402"/>
      <c r="B11402"/>
      <c r="C11402"/>
      <c r="D11402"/>
      <c r="E11402"/>
      <c r="F11402"/>
      <c r="G11402"/>
    </row>
    <row r="11403" spans="1:11" x14ac:dyDescent="0.25">
      <c r="A11403"/>
      <c r="B11403"/>
      <c r="C11403"/>
      <c r="D11403"/>
      <c r="E11403"/>
      <c r="F11403"/>
      <c r="G11403"/>
    </row>
    <row r="11404" spans="1:11" x14ac:dyDescent="0.25">
      <c r="A11404"/>
      <c r="B11404"/>
      <c r="C11404"/>
      <c r="D11404"/>
      <c r="E11404"/>
      <c r="F11404"/>
      <c r="G11404"/>
    </row>
    <row r="11405" spans="1:11" x14ac:dyDescent="0.25">
      <c r="A11405"/>
      <c r="B11405"/>
      <c r="C11405"/>
      <c r="D11405"/>
      <c r="E11405"/>
      <c r="F11405"/>
      <c r="G11405"/>
    </row>
    <row r="11406" spans="1:11" x14ac:dyDescent="0.25">
      <c r="A11406"/>
      <c r="B11406"/>
      <c r="C11406"/>
      <c r="D11406"/>
      <c r="E11406"/>
      <c r="F11406"/>
      <c r="G11406"/>
    </row>
    <row r="11407" spans="1:11" x14ac:dyDescent="0.25">
      <c r="A11407"/>
      <c r="B11407"/>
      <c r="C11407"/>
      <c r="D11407"/>
      <c r="E11407"/>
      <c r="F11407"/>
      <c r="G11407"/>
    </row>
    <row r="11408" spans="1:11" x14ac:dyDescent="0.25">
      <c r="A11408"/>
      <c r="B11408"/>
      <c r="C11408"/>
      <c r="D11408"/>
      <c r="E11408"/>
      <c r="F11408"/>
      <c r="G11408"/>
    </row>
    <row r="11415" spans="1:11" x14ac:dyDescent="0.25">
      <c r="K11415"/>
    </row>
    <row r="11416" spans="1:11" x14ac:dyDescent="0.25">
      <c r="K11416"/>
    </row>
    <row r="11417" spans="1:11" x14ac:dyDescent="0.25">
      <c r="K11417"/>
    </row>
    <row r="11418" spans="1:11" x14ac:dyDescent="0.25">
      <c r="K11418"/>
    </row>
    <row r="11419" spans="1:11" x14ac:dyDescent="0.25">
      <c r="K11419"/>
    </row>
    <row r="11420" spans="1:11" x14ac:dyDescent="0.25">
      <c r="K11420"/>
    </row>
    <row r="11421" spans="1:11" x14ac:dyDescent="0.25">
      <c r="A11421"/>
      <c r="B11421"/>
      <c r="C11421"/>
      <c r="D11421"/>
      <c r="E11421"/>
      <c r="F11421"/>
      <c r="G11421"/>
      <c r="H11421"/>
      <c r="I11421"/>
      <c r="J11421"/>
      <c r="K11421"/>
    </row>
    <row r="11422" spans="1:11" x14ac:dyDescent="0.25">
      <c r="A11422"/>
      <c r="B11422"/>
      <c r="C11422"/>
      <c r="D11422"/>
      <c r="E11422"/>
      <c r="F11422"/>
      <c r="G11422"/>
    </row>
    <row r="11423" spans="1:11" x14ac:dyDescent="0.25">
      <c r="A11423"/>
      <c r="B11423"/>
      <c r="C11423"/>
      <c r="D11423"/>
      <c r="E11423"/>
      <c r="F11423"/>
      <c r="G11423"/>
    </row>
    <row r="11424" spans="1:11" x14ac:dyDescent="0.25">
      <c r="A11424"/>
      <c r="B11424"/>
      <c r="C11424"/>
      <c r="D11424"/>
      <c r="E11424"/>
      <c r="F11424"/>
      <c r="G11424"/>
    </row>
    <row r="11425" spans="1:11" x14ac:dyDescent="0.25">
      <c r="A11425"/>
      <c r="B11425"/>
      <c r="C11425"/>
      <c r="D11425"/>
      <c r="E11425"/>
      <c r="F11425"/>
      <c r="G11425"/>
    </row>
    <row r="11426" spans="1:11" x14ac:dyDescent="0.25">
      <c r="A11426"/>
      <c r="B11426"/>
      <c r="C11426"/>
      <c r="D11426"/>
      <c r="E11426"/>
      <c r="F11426"/>
      <c r="G11426"/>
    </row>
    <row r="11427" spans="1:11" x14ac:dyDescent="0.25">
      <c r="A11427"/>
      <c r="B11427"/>
      <c r="C11427"/>
      <c r="D11427"/>
      <c r="E11427"/>
      <c r="F11427"/>
      <c r="G11427"/>
    </row>
    <row r="11428" spans="1:11" x14ac:dyDescent="0.25">
      <c r="A11428"/>
      <c r="B11428"/>
      <c r="C11428"/>
      <c r="D11428"/>
      <c r="E11428"/>
      <c r="F11428"/>
      <c r="G11428"/>
    </row>
    <row r="11429" spans="1:11" x14ac:dyDescent="0.25">
      <c r="A11429"/>
      <c r="B11429"/>
      <c r="C11429"/>
      <c r="D11429"/>
      <c r="E11429"/>
      <c r="F11429"/>
      <c r="G11429"/>
    </row>
    <row r="11436" spans="1:11" x14ac:dyDescent="0.25">
      <c r="K11436"/>
    </row>
    <row r="11437" spans="1:11" x14ac:dyDescent="0.25">
      <c r="K11437"/>
    </row>
    <row r="11438" spans="1:11" x14ac:dyDescent="0.25">
      <c r="K11438"/>
    </row>
    <row r="11439" spans="1:11" x14ac:dyDescent="0.25">
      <c r="K11439"/>
    </row>
    <row r="11440" spans="1:11" x14ac:dyDescent="0.25">
      <c r="K11440"/>
    </row>
    <row r="11441" spans="1:11" x14ac:dyDescent="0.25">
      <c r="K11441"/>
    </row>
    <row r="11442" spans="1:11" x14ac:dyDescent="0.25">
      <c r="A11442"/>
      <c r="B11442"/>
      <c r="C11442"/>
      <c r="D11442"/>
      <c r="E11442"/>
      <c r="F11442"/>
      <c r="G11442"/>
      <c r="H11442"/>
      <c r="I11442"/>
      <c r="J11442"/>
      <c r="K11442"/>
    </row>
    <row r="11443" spans="1:11" x14ac:dyDescent="0.25">
      <c r="A11443"/>
      <c r="B11443"/>
      <c r="C11443"/>
      <c r="D11443"/>
      <c r="E11443"/>
      <c r="F11443"/>
      <c r="G11443"/>
    </row>
    <row r="11444" spans="1:11" x14ac:dyDescent="0.25">
      <c r="A11444"/>
      <c r="B11444"/>
      <c r="C11444"/>
      <c r="D11444"/>
      <c r="E11444"/>
      <c r="F11444"/>
      <c r="G11444"/>
    </row>
    <row r="11445" spans="1:11" x14ac:dyDescent="0.25">
      <c r="A11445"/>
      <c r="B11445"/>
      <c r="C11445"/>
      <c r="D11445"/>
      <c r="E11445"/>
      <c r="F11445"/>
      <c r="G11445"/>
    </row>
    <row r="11446" spans="1:11" x14ac:dyDescent="0.25">
      <c r="A11446"/>
      <c r="B11446"/>
      <c r="C11446"/>
      <c r="D11446"/>
      <c r="E11446"/>
      <c r="F11446"/>
      <c r="G11446"/>
    </row>
    <row r="11447" spans="1:11" x14ac:dyDescent="0.25">
      <c r="A11447"/>
      <c r="B11447"/>
      <c r="C11447"/>
      <c r="D11447"/>
      <c r="E11447"/>
      <c r="F11447"/>
      <c r="G11447"/>
    </row>
    <row r="11448" spans="1:11" x14ac:dyDescent="0.25">
      <c r="A11448"/>
      <c r="B11448"/>
      <c r="C11448"/>
      <c r="D11448"/>
      <c r="E11448"/>
      <c r="F11448"/>
      <c r="G11448"/>
    </row>
    <row r="11449" spans="1:11" x14ac:dyDescent="0.25">
      <c r="A11449"/>
      <c r="B11449"/>
      <c r="C11449"/>
      <c r="D11449"/>
      <c r="E11449"/>
      <c r="F11449"/>
      <c r="G11449"/>
    </row>
    <row r="11450" spans="1:11" x14ac:dyDescent="0.25">
      <c r="A11450"/>
      <c r="B11450"/>
      <c r="C11450"/>
      <c r="D11450"/>
      <c r="E11450"/>
      <c r="F11450"/>
      <c r="G11450"/>
    </row>
  </sheetData>
  <phoneticPr fontId="0" type="noConversion"/>
  <pageMargins left="0.75" right="0.75" top="1" bottom="1" header="0.5" footer="0.5"/>
  <pageSetup paperSize="9" orientation="portrait" r:id="rId11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C25" sqref="C25"/>
    </sheetView>
  </sheetViews>
  <sheetFormatPr defaultRowHeight="12.75" x14ac:dyDescent="0.2"/>
  <cols>
    <col min="1" max="1" width="3.42578125" customWidth="1"/>
  </cols>
  <sheetData>
    <row r="1" spans="1:3" ht="36" x14ac:dyDescent="0.55000000000000004">
      <c r="A1" s="123" t="s">
        <v>289</v>
      </c>
      <c r="B1" s="113"/>
    </row>
    <row r="2" spans="1:3" ht="15.75" customHeight="1" x14ac:dyDescent="0.55000000000000004">
      <c r="A2" s="117"/>
      <c r="B2" s="113"/>
    </row>
    <row r="3" spans="1:3" ht="15.75" customHeight="1" x14ac:dyDescent="0.3">
      <c r="B3" s="118" t="s">
        <v>285</v>
      </c>
    </row>
    <row r="4" spans="1:3" ht="15.75" customHeight="1" x14ac:dyDescent="0.2">
      <c r="B4" s="119" t="s">
        <v>292</v>
      </c>
    </row>
    <row r="5" spans="1:3" ht="15.75" customHeight="1" x14ac:dyDescent="0.2">
      <c r="B5" s="121"/>
      <c r="C5" s="122" t="s">
        <v>307</v>
      </c>
    </row>
    <row r="6" spans="1:3" ht="15.75" customHeight="1" x14ac:dyDescent="0.2">
      <c r="B6" s="121"/>
      <c r="C6" s="122" t="s">
        <v>302</v>
      </c>
    </row>
    <row r="7" spans="1:3" ht="15.75" customHeight="1" x14ac:dyDescent="0.2">
      <c r="B7" s="121"/>
      <c r="C7" s="122" t="s">
        <v>303</v>
      </c>
    </row>
    <row r="8" spans="1:3" ht="15.75" customHeight="1" x14ac:dyDescent="0.2">
      <c r="B8" s="120"/>
      <c r="C8" s="122" t="s">
        <v>304</v>
      </c>
    </row>
    <row r="9" spans="1:3" ht="15.75" customHeight="1" x14ac:dyDescent="0.2">
      <c r="B9" s="120"/>
    </row>
    <row r="10" spans="1:3" ht="15.75" customHeight="1" x14ac:dyDescent="0.3">
      <c r="B10" s="118" t="s">
        <v>286</v>
      </c>
    </row>
    <row r="11" spans="1:3" ht="15.75" customHeight="1" x14ac:dyDescent="0.25">
      <c r="B11" s="115" t="s">
        <v>305</v>
      </c>
    </row>
    <row r="12" spans="1:3" ht="15.75" customHeight="1" x14ac:dyDescent="0.25">
      <c r="B12" s="115"/>
    </row>
    <row r="13" spans="1:3" ht="15.75" customHeight="1" x14ac:dyDescent="0.25">
      <c r="B13" s="115" t="s">
        <v>287</v>
      </c>
    </row>
    <row r="14" spans="1:3" ht="15.75" customHeight="1" x14ac:dyDescent="0.25">
      <c r="B14" s="115" t="s">
        <v>288</v>
      </c>
    </row>
    <row r="15" spans="1:3" ht="15.75" customHeight="1" x14ac:dyDescent="0.25">
      <c r="B15" s="115"/>
    </row>
    <row r="16" spans="1:3" ht="15.75" customHeight="1" x14ac:dyDescent="0.25">
      <c r="B16" s="112" t="s">
        <v>290</v>
      </c>
    </row>
    <row r="17" spans="1:2" ht="15.75" customHeight="1" x14ac:dyDescent="0.25">
      <c r="B17" s="112" t="s">
        <v>291</v>
      </c>
    </row>
    <row r="18" spans="1:2" ht="15.75" customHeight="1" x14ac:dyDescent="0.25">
      <c r="B18" s="112" t="s">
        <v>306</v>
      </c>
    </row>
    <row r="19" spans="1:2" ht="15.75" customHeight="1" x14ac:dyDescent="0.25">
      <c r="B19" s="112"/>
    </row>
    <row r="20" spans="1:2" ht="15.75" x14ac:dyDescent="0.25">
      <c r="A20" s="115"/>
    </row>
    <row r="21" spans="1:2" ht="15.75" x14ac:dyDescent="0.25">
      <c r="A21" s="115"/>
    </row>
    <row r="22" spans="1:2" ht="15.75" x14ac:dyDescent="0.25">
      <c r="A22" s="115"/>
    </row>
    <row r="23" spans="1:2" ht="15.75" x14ac:dyDescent="0.25">
      <c r="A23" s="115"/>
    </row>
    <row r="24" spans="1:2" ht="15.75" x14ac:dyDescent="0.25">
      <c r="A24" s="1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1"/>
  <sheetViews>
    <sheetView topLeftCell="A16" zoomScale="91" zoomScaleNormal="91" workbookViewId="0">
      <selection activeCell="X10" sqref="X10"/>
    </sheetView>
  </sheetViews>
  <sheetFormatPr defaultRowHeight="12.75" x14ac:dyDescent="0.2"/>
  <cols>
    <col min="1" max="1" width="9.28515625" style="70" customWidth="1"/>
    <col min="2" max="5" width="13.28515625" style="70" customWidth="1"/>
    <col min="6" max="9" width="11.7109375" style="70" customWidth="1"/>
    <col min="10" max="10" width="13.5703125" style="70" customWidth="1"/>
    <col min="11" max="11" width="15.85546875" style="70" customWidth="1"/>
    <col min="12" max="21" width="9.28515625" style="70" customWidth="1"/>
    <col min="22" max="16384" width="9.140625" style="70"/>
  </cols>
  <sheetData>
    <row r="1" spans="1:22" s="125" customFormat="1" ht="23.25" customHeight="1" x14ac:dyDescent="0.2">
      <c r="A1" s="124" t="s">
        <v>293</v>
      </c>
      <c r="B1" s="91"/>
      <c r="C1" s="91"/>
      <c r="D1" s="91"/>
      <c r="E1" s="91"/>
      <c r="L1" s="124" t="s">
        <v>294</v>
      </c>
    </row>
    <row r="2" spans="1:22" ht="18.75" customHeight="1" x14ac:dyDescent="0.2">
      <c r="A2" s="92"/>
      <c r="B2" s="55" t="s">
        <v>0</v>
      </c>
      <c r="C2" s="55" t="s">
        <v>1</v>
      </c>
      <c r="D2" s="55" t="s">
        <v>2</v>
      </c>
      <c r="E2" s="55" t="s">
        <v>3</v>
      </c>
      <c r="F2" s="55" t="s">
        <v>4</v>
      </c>
      <c r="G2" s="55" t="s">
        <v>5</v>
      </c>
      <c r="H2" s="55" t="s">
        <v>6</v>
      </c>
      <c r="I2" s="55" t="s">
        <v>7</v>
      </c>
      <c r="J2" s="55" t="s">
        <v>8</v>
      </c>
      <c r="K2" s="93"/>
      <c r="L2" s="92"/>
      <c r="M2" s="55" t="str">
        <f t="array" ref="M2:U2">Label_States_Total</f>
        <v>NSW</v>
      </c>
      <c r="N2" s="55" t="str">
        <v>Vic</v>
      </c>
      <c r="O2" s="55" t="str">
        <v>Qld</v>
      </c>
      <c r="P2" s="55" t="str">
        <v>WA</v>
      </c>
      <c r="Q2" s="55" t="str">
        <v>SA</v>
      </c>
      <c r="R2" s="55" t="str">
        <v>Tas</v>
      </c>
      <c r="S2" s="55" t="str">
        <v>ACT</v>
      </c>
      <c r="T2" s="55" t="str">
        <v>NT</v>
      </c>
      <c r="U2" s="55" t="str">
        <v>Total</v>
      </c>
    </row>
    <row r="3" spans="1:22" x14ac:dyDescent="0.2">
      <c r="A3" s="94"/>
      <c r="B3" s="52" t="s">
        <v>130</v>
      </c>
      <c r="C3" s="52" t="s">
        <v>130</v>
      </c>
      <c r="D3" s="52" t="s">
        <v>130</v>
      </c>
      <c r="E3" s="52" t="s">
        <v>130</v>
      </c>
      <c r="F3" s="52" t="s">
        <v>130</v>
      </c>
      <c r="G3" s="52" t="s">
        <v>130</v>
      </c>
      <c r="H3" s="52" t="s">
        <v>130</v>
      </c>
      <c r="I3" s="52" t="s">
        <v>130</v>
      </c>
      <c r="J3" s="52" t="s">
        <v>130</v>
      </c>
      <c r="K3" s="93"/>
      <c r="L3" s="94"/>
      <c r="M3" s="52" t="s">
        <v>131</v>
      </c>
      <c r="N3" s="52" t="s">
        <v>131</v>
      </c>
      <c r="O3" s="52" t="s">
        <v>131</v>
      </c>
      <c r="P3" s="52" t="s">
        <v>131</v>
      </c>
      <c r="Q3" s="52" t="s">
        <v>131</v>
      </c>
      <c r="R3" s="52" t="s">
        <v>131</v>
      </c>
      <c r="S3" s="52" t="s">
        <v>131</v>
      </c>
      <c r="T3" s="52" t="s">
        <v>131</v>
      </c>
      <c r="U3" s="52" t="s">
        <v>131</v>
      </c>
    </row>
    <row r="4" spans="1:22" ht="15.75" customHeight="1" x14ac:dyDescent="0.2">
      <c r="A4" s="95" t="s">
        <v>162</v>
      </c>
      <c r="B4" s="51"/>
      <c r="C4" s="51"/>
      <c r="D4" s="51"/>
      <c r="E4" s="51"/>
      <c r="F4" s="51"/>
      <c r="G4" s="51"/>
      <c r="H4" s="51"/>
      <c r="I4" s="51"/>
      <c r="J4" s="51"/>
      <c r="K4" s="93"/>
      <c r="L4" s="95" t="str">
        <f t="array" ref="L4:L43">A4:A43</f>
        <v>Payroll tax</v>
      </c>
      <c r="M4" s="51"/>
      <c r="N4" s="51"/>
      <c r="O4" s="51"/>
      <c r="P4" s="51"/>
      <c r="Q4" s="51"/>
      <c r="R4" s="51"/>
      <c r="S4" s="51"/>
      <c r="T4" s="51"/>
      <c r="U4" s="51"/>
    </row>
    <row r="5" spans="1:22" ht="15.75" customHeight="1" x14ac:dyDescent="0.2">
      <c r="A5" s="54" t="str">
        <f t="array" ref="A5:A8">Label_FinancialYears</f>
        <v>2010-11</v>
      </c>
      <c r="B5" s="51">
        <f t="array" ref="B5:J8">PAYROLL_TAX</f>
        <v>6054698816.7224998</v>
      </c>
      <c r="C5" s="51">
        <v>4291842751.8677001</v>
      </c>
      <c r="D5" s="51">
        <v>3366918870.7247801</v>
      </c>
      <c r="E5" s="51">
        <v>2396489644.7680001</v>
      </c>
      <c r="F5" s="51">
        <v>1016958742.06041</v>
      </c>
      <c r="G5" s="51">
        <v>275853062.42889798</v>
      </c>
      <c r="H5" s="51">
        <v>293084496.99850398</v>
      </c>
      <c r="I5" s="51">
        <v>156683614.42920899</v>
      </c>
      <c r="J5" s="51">
        <v>17852530000</v>
      </c>
      <c r="K5" s="93"/>
      <c r="L5" s="54" t="str">
        <v>2010-11</v>
      </c>
      <c r="M5" s="51">
        <f t="array" ref="M5:U8">B5:J8/Population_IncludingTotal</f>
        <v>843.28561766780297</v>
      </c>
      <c r="N5" s="51">
        <v>780.94404015562316</v>
      </c>
      <c r="O5" s="51">
        <v>758.84796366565081</v>
      </c>
      <c r="P5" s="51">
        <v>1033.3870381132381</v>
      </c>
      <c r="Q5" s="51">
        <v>622.95249936012158</v>
      </c>
      <c r="R5" s="51">
        <v>540.65619357353989</v>
      </c>
      <c r="S5" s="51">
        <v>803.33877965673059</v>
      </c>
      <c r="T5" s="51">
        <v>680.34865296509747</v>
      </c>
      <c r="U5" s="51">
        <v>805.2787222736946</v>
      </c>
    </row>
    <row r="6" spans="1:22" ht="15.75" customHeight="1" x14ac:dyDescent="0.2">
      <c r="A6" s="54" t="str">
        <v>2011-12</v>
      </c>
      <c r="B6" s="51">
        <v>6487474721.7848101</v>
      </c>
      <c r="C6" s="51">
        <v>4593571053.8380499</v>
      </c>
      <c r="D6" s="51">
        <v>3787672141.5416999</v>
      </c>
      <c r="E6" s="51">
        <v>2841154056.7891998</v>
      </c>
      <c r="F6" s="51">
        <v>1102222025.56266</v>
      </c>
      <c r="G6" s="51">
        <v>286175310.91011101</v>
      </c>
      <c r="H6" s="51">
        <v>365553723.80416399</v>
      </c>
      <c r="I6" s="51">
        <v>175516965.769306</v>
      </c>
      <c r="J6" s="51">
        <v>19639340000</v>
      </c>
      <c r="K6" s="93"/>
      <c r="L6" s="54" t="str">
        <v>2011-12</v>
      </c>
      <c r="M6" s="51">
        <v>893.39565232869188</v>
      </c>
      <c r="N6" s="51">
        <v>822.82690071919887</v>
      </c>
      <c r="O6" s="51">
        <v>838.23926666342823</v>
      </c>
      <c r="P6" s="51">
        <v>1187.9760664817409</v>
      </c>
      <c r="Q6" s="51">
        <v>669.2500417818502</v>
      </c>
      <c r="R6" s="51">
        <v>558.99729445039111</v>
      </c>
      <c r="S6" s="51">
        <v>985.03326202659059</v>
      </c>
      <c r="T6" s="51">
        <v>754.2531285342518</v>
      </c>
      <c r="U6" s="51">
        <v>872.19416831559386</v>
      </c>
    </row>
    <row r="7" spans="1:22" ht="15.75" customHeight="1" x14ac:dyDescent="0.2">
      <c r="A7" s="54" t="str">
        <v>2012-13</v>
      </c>
      <c r="B7" s="51">
        <v>6667131012.3295403</v>
      </c>
      <c r="C7" s="51">
        <v>4770908693.8391304</v>
      </c>
      <c r="D7" s="51">
        <v>4024552979.4176998</v>
      </c>
      <c r="E7" s="51">
        <v>3194579718.96071</v>
      </c>
      <c r="F7" s="51">
        <v>1165051706.7337</v>
      </c>
      <c r="G7" s="51">
        <v>275278068.364236</v>
      </c>
      <c r="H7" s="51">
        <v>358443928.64613801</v>
      </c>
      <c r="I7" s="51">
        <v>191318891.70884699</v>
      </c>
      <c r="J7" s="51">
        <v>20647265000</v>
      </c>
      <c r="K7" s="93"/>
      <c r="L7" s="54" t="str">
        <v>2012-13</v>
      </c>
      <c r="M7" s="51">
        <v>906.24805621013616</v>
      </c>
      <c r="N7" s="51">
        <v>839.87448536047168</v>
      </c>
      <c r="O7" s="51">
        <v>873.2159961035486</v>
      </c>
      <c r="P7" s="51">
        <v>1288.3936231494135</v>
      </c>
      <c r="Q7" s="51">
        <v>700.91072642635015</v>
      </c>
      <c r="R7" s="51">
        <v>537.15414091270009</v>
      </c>
      <c r="S7" s="51">
        <v>948.44752729002698</v>
      </c>
      <c r="T7" s="51">
        <v>799.5139523299664</v>
      </c>
      <c r="U7" s="51">
        <v>900.93341647744921</v>
      </c>
    </row>
    <row r="8" spans="1:22" ht="15.75" customHeight="1" x14ac:dyDescent="0.2">
      <c r="A8" s="54" t="str">
        <v>2013-14</v>
      </c>
      <c r="B8" s="51">
        <v>7026567697.2698898</v>
      </c>
      <c r="C8" s="51">
        <v>4761390842.6724596</v>
      </c>
      <c r="D8" s="51">
        <v>4059799314.40658</v>
      </c>
      <c r="E8" s="51">
        <v>3339480961.9249201</v>
      </c>
      <c r="F8" s="51">
        <v>1203512664.1568201</v>
      </c>
      <c r="G8" s="51">
        <v>267520600.35456201</v>
      </c>
      <c r="H8" s="51">
        <v>333577191.22799402</v>
      </c>
      <c r="I8" s="51">
        <v>238037727.98677999</v>
      </c>
      <c r="J8" s="51">
        <v>21229887000</v>
      </c>
      <c r="K8" s="95"/>
      <c r="L8" s="54" t="str">
        <v>2013-14</v>
      </c>
      <c r="M8" s="51">
        <v>941.24003476250539</v>
      </c>
      <c r="N8" s="51">
        <v>822.76137639434762</v>
      </c>
      <c r="O8" s="51">
        <v>866.10585625443184</v>
      </c>
      <c r="P8" s="51">
        <v>1310.0396258058761</v>
      </c>
      <c r="Q8" s="51">
        <v>717.6315867611454</v>
      </c>
      <c r="R8" s="51">
        <v>520.54202319504918</v>
      </c>
      <c r="S8" s="51">
        <v>868.92593626397263</v>
      </c>
      <c r="T8" s="51">
        <v>976.33672530641036</v>
      </c>
      <c r="U8" s="51">
        <v>910.85825185334681</v>
      </c>
      <c r="V8" s="96"/>
    </row>
    <row r="9" spans="1:22" ht="15.75" customHeight="1" x14ac:dyDescent="0.2">
      <c r="A9" s="95" t="s">
        <v>163</v>
      </c>
      <c r="B9" s="51"/>
      <c r="C9" s="51"/>
      <c r="D9" s="51"/>
      <c r="E9" s="51"/>
      <c r="F9" s="51"/>
      <c r="G9" s="51"/>
      <c r="H9" s="51"/>
      <c r="I9" s="51"/>
      <c r="J9" s="51"/>
      <c r="K9" s="95"/>
      <c r="L9" s="95" t="str">
        <v>Land tax</v>
      </c>
      <c r="M9" s="51"/>
      <c r="N9" s="51"/>
      <c r="O9" s="51"/>
      <c r="P9" s="51"/>
      <c r="Q9" s="51"/>
      <c r="R9" s="51"/>
      <c r="S9" s="51"/>
      <c r="T9" s="51"/>
      <c r="U9" s="51"/>
      <c r="V9" s="96"/>
    </row>
    <row r="10" spans="1:22" ht="15.75" customHeight="1" x14ac:dyDescent="0.2">
      <c r="A10" s="54" t="str">
        <f t="array" ref="A10:A13">Label_FinancialYears</f>
        <v>2010-11</v>
      </c>
      <c r="B10" s="51">
        <f t="array" ref="B10:J13">LAND_TAX</f>
        <v>2111218016.6290801</v>
      </c>
      <c r="C10" s="51">
        <v>1796591598.3513801</v>
      </c>
      <c r="D10" s="51">
        <v>1415273155.59988</v>
      </c>
      <c r="E10" s="51">
        <v>881440382.55924702</v>
      </c>
      <c r="F10" s="51">
        <v>284246866.19323999</v>
      </c>
      <c r="G10" s="51">
        <v>79986196.220252499</v>
      </c>
      <c r="H10" s="51">
        <v>71610552.888167098</v>
      </c>
      <c r="I10" s="51">
        <v>51030231.558751598</v>
      </c>
      <c r="J10" s="51">
        <v>6691397000</v>
      </c>
      <c r="K10" s="95"/>
      <c r="L10" s="54" t="str">
        <v>2010-11</v>
      </c>
      <c r="M10" s="51">
        <f t="array" ref="M10:U13">B10:J13/Population_IncludingTotal</f>
        <v>294.04597042337832</v>
      </c>
      <c r="N10" s="51">
        <v>326.90794664264189</v>
      </c>
      <c r="O10" s="51">
        <v>318.97921910023302</v>
      </c>
      <c r="P10" s="51">
        <v>380.08470772861585</v>
      </c>
      <c r="Q10" s="51">
        <v>174.11944890861889</v>
      </c>
      <c r="R10" s="51">
        <v>156.76836068482848</v>
      </c>
      <c r="S10" s="51">
        <v>196.28310182512848</v>
      </c>
      <c r="T10" s="51">
        <v>221.58251472542912</v>
      </c>
      <c r="U10" s="51">
        <v>301.83058795509845</v>
      </c>
      <c r="V10" s="96"/>
    </row>
    <row r="11" spans="1:22" ht="15.75" customHeight="1" x14ac:dyDescent="0.2">
      <c r="A11" s="54" t="str">
        <v>2011-12</v>
      </c>
      <c r="B11" s="51">
        <v>2177619614.63133</v>
      </c>
      <c r="C11" s="51">
        <v>1742905245.4087999</v>
      </c>
      <c r="D11" s="51">
        <v>1403519260.61779</v>
      </c>
      <c r="E11" s="51">
        <v>936575908.71961498</v>
      </c>
      <c r="F11" s="51">
        <v>289234975.88370103</v>
      </c>
      <c r="G11" s="51">
        <v>85783883.327325597</v>
      </c>
      <c r="H11" s="51">
        <v>72315462.897422001</v>
      </c>
      <c r="I11" s="51">
        <v>51939648.514011897</v>
      </c>
      <c r="J11" s="51">
        <v>6759894000</v>
      </c>
      <c r="K11" s="95"/>
      <c r="L11" s="54" t="str">
        <v>2011-12</v>
      </c>
      <c r="M11" s="51">
        <v>299.88184610638137</v>
      </c>
      <c r="N11" s="51">
        <v>312.19922463781666</v>
      </c>
      <c r="O11" s="51">
        <v>310.60897348137092</v>
      </c>
      <c r="P11" s="51">
        <v>391.61190902111019</v>
      </c>
      <c r="Q11" s="51">
        <v>175.61844637982614</v>
      </c>
      <c r="R11" s="51">
        <v>167.56497454277343</v>
      </c>
      <c r="S11" s="51">
        <v>194.86365935905991</v>
      </c>
      <c r="T11" s="51">
        <v>223.20145642304524</v>
      </c>
      <c r="U11" s="51">
        <v>300.21070592146037</v>
      </c>
      <c r="V11" s="96"/>
    </row>
    <row r="12" spans="1:22" ht="15.75" customHeight="1" x14ac:dyDescent="0.2">
      <c r="A12" s="54" t="str">
        <v>2012-13</v>
      </c>
      <c r="B12" s="51">
        <v>2170834630.4700599</v>
      </c>
      <c r="C12" s="51">
        <v>1833964507.99793</v>
      </c>
      <c r="D12" s="51">
        <v>1414642276.2727001</v>
      </c>
      <c r="E12" s="51">
        <v>989415399.18204701</v>
      </c>
      <c r="F12" s="51">
        <v>288228054.24497902</v>
      </c>
      <c r="G12" s="51">
        <v>83682380.479500398</v>
      </c>
      <c r="H12" s="51">
        <v>69325523.679270595</v>
      </c>
      <c r="I12" s="51">
        <v>53490227.6735145</v>
      </c>
      <c r="J12" s="51">
        <v>6903583000</v>
      </c>
      <c r="K12" s="95"/>
      <c r="L12" s="54" t="str">
        <v>2012-13</v>
      </c>
      <c r="M12" s="51">
        <v>295.07664699838381</v>
      </c>
      <c r="N12" s="51">
        <v>322.85254155318142</v>
      </c>
      <c r="O12" s="51">
        <v>306.93800546871847</v>
      </c>
      <c r="P12" s="51">
        <v>399.03730790812648</v>
      </c>
      <c r="Q12" s="51">
        <v>173.4018616595861</v>
      </c>
      <c r="R12" s="51">
        <v>163.29065901653817</v>
      </c>
      <c r="S12" s="51">
        <v>183.43628181969163</v>
      </c>
      <c r="T12" s="51">
        <v>223.5335097140526</v>
      </c>
      <c r="U12" s="51">
        <v>301.23450336524661</v>
      </c>
      <c r="V12" s="96"/>
    </row>
    <row r="13" spans="1:22" ht="15.75" customHeight="1" x14ac:dyDescent="0.2">
      <c r="A13" s="54" t="str">
        <v>2013-14</v>
      </c>
      <c r="B13" s="51">
        <v>2529796753.2919202</v>
      </c>
      <c r="C13" s="51">
        <v>2116353765.96119</v>
      </c>
      <c r="D13" s="51">
        <v>1619638431.7469201</v>
      </c>
      <c r="E13" s="51">
        <v>1069145152.89025</v>
      </c>
      <c r="F13" s="51">
        <v>405408873.42816699</v>
      </c>
      <c r="G13" s="51">
        <v>102881714.094699</v>
      </c>
      <c r="H13" s="51">
        <v>81692121.313528493</v>
      </c>
      <c r="I13" s="51">
        <v>62849187.273324601</v>
      </c>
      <c r="J13" s="51">
        <v>7987766000</v>
      </c>
      <c r="K13" s="95"/>
      <c r="L13" s="54" t="str">
        <v>2013-14</v>
      </c>
      <c r="M13" s="51">
        <v>338.87754115508392</v>
      </c>
      <c r="N13" s="51">
        <v>365.70283661953357</v>
      </c>
      <c r="O13" s="51">
        <v>345.52898360587932</v>
      </c>
      <c r="P13" s="51">
        <v>419.41323576738472</v>
      </c>
      <c r="Q13" s="51">
        <v>241.73755855667054</v>
      </c>
      <c r="R13" s="51">
        <v>200.18740812352533</v>
      </c>
      <c r="S13" s="51">
        <v>212.79753191887514</v>
      </c>
      <c r="T13" s="51">
        <v>257.78253812780025</v>
      </c>
      <c r="U13" s="51">
        <v>342.71131895207924</v>
      </c>
      <c r="V13" s="96"/>
    </row>
    <row r="14" spans="1:22" ht="15.75" customHeight="1" x14ac:dyDescent="0.2">
      <c r="A14" s="95" t="s">
        <v>164</v>
      </c>
      <c r="B14" s="51"/>
      <c r="C14" s="51"/>
      <c r="D14" s="51"/>
      <c r="E14" s="51"/>
      <c r="F14" s="51"/>
      <c r="G14" s="51"/>
      <c r="H14" s="51"/>
      <c r="I14" s="51"/>
      <c r="J14" s="51"/>
      <c r="K14" s="95"/>
      <c r="L14" s="95" t="str">
        <v>Stamp duty</v>
      </c>
      <c r="M14" s="51"/>
      <c r="N14" s="51"/>
      <c r="O14" s="51"/>
      <c r="P14" s="51"/>
      <c r="Q14" s="51"/>
      <c r="R14" s="51"/>
      <c r="S14" s="51"/>
      <c r="T14" s="51"/>
      <c r="U14" s="51"/>
      <c r="V14" s="96"/>
    </row>
    <row r="15" spans="1:22" ht="15.75" customHeight="1" x14ac:dyDescent="0.2">
      <c r="A15" s="54" t="str">
        <f t="array" ref="A15:A18">Label_FinancialYears</f>
        <v>2010-11</v>
      </c>
      <c r="B15" s="51">
        <f t="array" ref="B15:J18">STAMP_DUTY_ON_CONVEYANCES</f>
        <v>5141008274.2418299</v>
      </c>
      <c r="C15" s="51">
        <v>4232651627.2047701</v>
      </c>
      <c r="D15" s="51">
        <v>2730997135.96557</v>
      </c>
      <c r="E15" s="51">
        <v>1680213948.63114</v>
      </c>
      <c r="F15" s="51">
        <v>797968063.11301303</v>
      </c>
      <c r="G15" s="51">
        <v>205723269.58717701</v>
      </c>
      <c r="H15" s="51">
        <v>275058424.24153101</v>
      </c>
      <c r="I15" s="51">
        <v>127519100.494969</v>
      </c>
      <c r="J15" s="51">
        <v>15191139843.48</v>
      </c>
      <c r="K15" s="95"/>
      <c r="L15" s="54" t="str">
        <v>2010-11</v>
      </c>
      <c r="M15" s="51">
        <f t="array" ref="M15:U18">B15:J18/Population_IncludingTotal</f>
        <v>716.02873556741042</v>
      </c>
      <c r="N15" s="51">
        <v>770.17361851901785</v>
      </c>
      <c r="O15" s="51">
        <v>615.52169653499232</v>
      </c>
      <c r="P15" s="51">
        <v>724.52277002873143</v>
      </c>
      <c r="Q15" s="51">
        <v>488.80665337382771</v>
      </c>
      <c r="R15" s="51">
        <v>403.20581865272953</v>
      </c>
      <c r="S15" s="51">
        <v>753.92967259412114</v>
      </c>
      <c r="T15" s="51">
        <v>553.71104735569406</v>
      </c>
      <c r="U15" s="51">
        <v>685.23070304537157</v>
      </c>
      <c r="V15" s="96"/>
    </row>
    <row r="16" spans="1:22" ht="15.75" customHeight="1" x14ac:dyDescent="0.2">
      <c r="A16" s="54" t="str">
        <v>2011-12</v>
      </c>
      <c r="B16" s="51">
        <v>4956106797.5191803</v>
      </c>
      <c r="C16" s="51">
        <v>3743161076.0423298</v>
      </c>
      <c r="D16" s="51">
        <v>2908584751.9000602</v>
      </c>
      <c r="E16" s="51">
        <v>1721644818.18765</v>
      </c>
      <c r="F16" s="51">
        <v>695447202.47231698</v>
      </c>
      <c r="G16" s="51">
        <v>186971102.18594</v>
      </c>
      <c r="H16" s="51">
        <v>240678182.519591</v>
      </c>
      <c r="I16" s="51">
        <v>113711021.32294001</v>
      </c>
      <c r="J16" s="51">
        <v>14566304952.15</v>
      </c>
      <c r="K16" s="95"/>
      <c r="L16" s="54" t="str">
        <v>2011-12</v>
      </c>
      <c r="M16" s="51">
        <v>682.50967522262067</v>
      </c>
      <c r="N16" s="51">
        <v>670.49656813716911</v>
      </c>
      <c r="O16" s="51">
        <v>643.69086297652927</v>
      </c>
      <c r="P16" s="51">
        <v>719.8739660392115</v>
      </c>
      <c r="Q16" s="51">
        <v>422.26344467583857</v>
      </c>
      <c r="R16" s="51">
        <v>365.21787966250213</v>
      </c>
      <c r="S16" s="51">
        <v>648.53946161115095</v>
      </c>
      <c r="T16" s="51">
        <v>488.6530097288819</v>
      </c>
      <c r="U16" s="51">
        <v>646.897820047506</v>
      </c>
      <c r="V16" s="96"/>
    </row>
    <row r="17" spans="1:22" ht="15.75" customHeight="1" x14ac:dyDescent="0.2">
      <c r="A17" s="54" t="str">
        <v>2012-13</v>
      </c>
      <c r="B17" s="51">
        <v>5459737037.4085197</v>
      </c>
      <c r="C17" s="51">
        <v>3838675288.93677</v>
      </c>
      <c r="D17" s="51">
        <v>3006100549.2719202</v>
      </c>
      <c r="E17" s="51">
        <v>2138274964.29896</v>
      </c>
      <c r="F17" s="51">
        <v>745493972.311185</v>
      </c>
      <c r="G17" s="51">
        <v>204497663.51587901</v>
      </c>
      <c r="H17" s="51">
        <v>252754912.71073699</v>
      </c>
      <c r="I17" s="51">
        <v>143229852.43603599</v>
      </c>
      <c r="J17" s="51">
        <v>15788764240.889999</v>
      </c>
      <c r="K17" s="95"/>
      <c r="L17" s="54" t="str">
        <v>2012-13</v>
      </c>
      <c r="M17" s="51">
        <v>742.12972092791335</v>
      </c>
      <c r="N17" s="51">
        <v>675.76339009065919</v>
      </c>
      <c r="O17" s="51">
        <v>652.24016156440416</v>
      </c>
      <c r="P17" s="51">
        <v>862.37942731292446</v>
      </c>
      <c r="Q17" s="51">
        <v>448.49916845667815</v>
      </c>
      <c r="R17" s="51">
        <v>399.03929658203623</v>
      </c>
      <c r="S17" s="51">
        <v>668.79294866663929</v>
      </c>
      <c r="T17" s="51">
        <v>598.55179167064773</v>
      </c>
      <c r="U17" s="51">
        <v>688.93508702009717</v>
      </c>
      <c r="V17" s="96"/>
    </row>
    <row r="18" spans="1:22" ht="15.75" customHeight="1" x14ac:dyDescent="0.2">
      <c r="A18" s="54" t="str">
        <v>2013-14</v>
      </c>
      <c r="B18" s="51">
        <v>7110041971.3204603</v>
      </c>
      <c r="C18" s="51">
        <v>4680484883.2557697</v>
      </c>
      <c r="D18" s="51">
        <v>3496087701.7447</v>
      </c>
      <c r="E18" s="51">
        <v>2236643036.7719798</v>
      </c>
      <c r="F18" s="51">
        <v>800777043.87490499</v>
      </c>
      <c r="G18" s="51">
        <v>207607026.96465001</v>
      </c>
      <c r="H18" s="51">
        <v>272487935.97882599</v>
      </c>
      <c r="I18" s="51">
        <v>152477528.97870299</v>
      </c>
      <c r="J18" s="51">
        <v>18956607128.889999</v>
      </c>
      <c r="K18" s="95"/>
      <c r="L18" s="54" t="str">
        <v>2013-14</v>
      </c>
      <c r="M18" s="51">
        <v>952.42178551111931</v>
      </c>
      <c r="N18" s="51">
        <v>808.78094489277851</v>
      </c>
      <c r="O18" s="51">
        <v>745.84524947208661</v>
      </c>
      <c r="P18" s="51">
        <v>877.40910649334569</v>
      </c>
      <c r="Q18" s="51">
        <v>477.48803793473644</v>
      </c>
      <c r="R18" s="51">
        <v>403.96209376944586</v>
      </c>
      <c r="S18" s="51">
        <v>709.79623642555794</v>
      </c>
      <c r="T18" s="51">
        <v>625.40258884569755</v>
      </c>
      <c r="U18" s="51">
        <v>813.32425511692259</v>
      </c>
      <c r="V18" s="96"/>
    </row>
    <row r="19" spans="1:22" ht="15.75" customHeight="1" x14ac:dyDescent="0.2">
      <c r="A19" s="95" t="s">
        <v>165</v>
      </c>
      <c r="B19" s="51"/>
      <c r="C19" s="51"/>
      <c r="D19" s="51"/>
      <c r="E19" s="51"/>
      <c r="F19" s="51"/>
      <c r="G19" s="51"/>
      <c r="H19" s="51"/>
      <c r="I19" s="51"/>
      <c r="J19" s="51"/>
      <c r="K19" s="95"/>
      <c r="L19" s="95" t="str">
        <v>Insurance tax</v>
      </c>
      <c r="M19" s="51"/>
      <c r="N19" s="51"/>
      <c r="O19" s="51"/>
      <c r="P19" s="51"/>
      <c r="Q19" s="51"/>
      <c r="R19" s="51"/>
      <c r="S19" s="51"/>
      <c r="T19" s="51"/>
      <c r="U19" s="51"/>
      <c r="V19" s="96"/>
    </row>
    <row r="20" spans="1:22" ht="15.75" customHeight="1" x14ac:dyDescent="0.2">
      <c r="A20" s="54" t="str">
        <f t="array" ref="A20:A23">Label_FinancialYears</f>
        <v>2010-11</v>
      </c>
      <c r="B20" s="51">
        <f t="array" ref="B20:J23">INSURANCE_TAX</f>
        <v>1614736039.4865301</v>
      </c>
      <c r="C20" s="51">
        <v>1068436887.4270101</v>
      </c>
      <c r="D20" s="51">
        <v>870575339.26100802</v>
      </c>
      <c r="E20" s="51">
        <v>451254815.12241501</v>
      </c>
      <c r="F20" s="51">
        <v>326699123.86992598</v>
      </c>
      <c r="G20" s="51">
        <v>80817987.207885802</v>
      </c>
      <c r="H20" s="51">
        <v>62061226.364443697</v>
      </c>
      <c r="I20" s="51">
        <v>38835581.260779701</v>
      </c>
      <c r="J20" s="51">
        <v>4513417000</v>
      </c>
      <c r="K20" s="95"/>
      <c r="L20" s="54" t="str">
        <v>2010-11</v>
      </c>
      <c r="M20" s="51">
        <f t="array" ref="M20:U23">B20:J23/Population_IncludingTotal</f>
        <v>224.89701298898967</v>
      </c>
      <c r="N20" s="51">
        <v>194.41285894163832</v>
      </c>
      <c r="O20" s="51">
        <v>196.21331810514863</v>
      </c>
      <c r="P20" s="51">
        <v>194.58497467400196</v>
      </c>
      <c r="Q20" s="51">
        <v>200.12418138143391</v>
      </c>
      <c r="R20" s="51">
        <v>158.39862335170938</v>
      </c>
      <c r="S20" s="51">
        <v>170.10858766735382</v>
      </c>
      <c r="T20" s="51">
        <v>168.63113283505226</v>
      </c>
      <c r="U20" s="51">
        <v>203.5878766117952</v>
      </c>
      <c r="V20" s="96"/>
    </row>
    <row r="21" spans="1:22" ht="15.75" customHeight="1" x14ac:dyDescent="0.2">
      <c r="A21" s="54" t="str">
        <v>2011-12</v>
      </c>
      <c r="B21" s="51">
        <v>1710680431.8420501</v>
      </c>
      <c r="C21" s="51">
        <v>1147554485.75892</v>
      </c>
      <c r="D21" s="51">
        <v>948574098.90587997</v>
      </c>
      <c r="E21" s="51">
        <v>498520001.25076401</v>
      </c>
      <c r="F21" s="51">
        <v>384910679.319902</v>
      </c>
      <c r="G21" s="51">
        <v>87313858.839616999</v>
      </c>
      <c r="H21" s="51">
        <v>66850108.8843389</v>
      </c>
      <c r="I21" s="51">
        <v>43257335.198532</v>
      </c>
      <c r="J21" s="51">
        <v>4887661000</v>
      </c>
      <c r="K21" s="95"/>
      <c r="L21" s="54" t="str">
        <v>2011-12</v>
      </c>
      <c r="M21" s="51">
        <v>235.57925477526831</v>
      </c>
      <c r="N21" s="51">
        <v>205.55656805057794</v>
      </c>
      <c r="O21" s="51">
        <v>209.92631551239376</v>
      </c>
      <c r="P21" s="51">
        <v>208.4469262527906</v>
      </c>
      <c r="Q21" s="51">
        <v>233.7110693152996</v>
      </c>
      <c r="R21" s="51">
        <v>170.55353483899998</v>
      </c>
      <c r="S21" s="51">
        <v>180.13653406646824</v>
      </c>
      <c r="T21" s="51">
        <v>185.89075000550918</v>
      </c>
      <c r="U21" s="51">
        <v>217.06378223013422</v>
      </c>
      <c r="V21" s="96"/>
    </row>
    <row r="22" spans="1:22" ht="15.75" customHeight="1" x14ac:dyDescent="0.2">
      <c r="A22" s="54" t="str">
        <v>2012-13</v>
      </c>
      <c r="B22" s="51">
        <v>1770999335.6888599</v>
      </c>
      <c r="C22" s="51">
        <v>1152558381.1026399</v>
      </c>
      <c r="D22" s="51">
        <v>1028981393.50674</v>
      </c>
      <c r="E22" s="51">
        <v>537640050.31145</v>
      </c>
      <c r="F22" s="51">
        <v>391808784.77714598</v>
      </c>
      <c r="G22" s="51">
        <v>91436159.901466995</v>
      </c>
      <c r="H22" s="51">
        <v>72550696.639162093</v>
      </c>
      <c r="I22" s="51">
        <v>46697198.072539203</v>
      </c>
      <c r="J22" s="51">
        <v>5092672000</v>
      </c>
      <c r="K22" s="95"/>
      <c r="L22" s="54" t="str">
        <v>2012-13</v>
      </c>
      <c r="M22" s="51">
        <v>240.72793868148187</v>
      </c>
      <c r="N22" s="51">
        <v>202.89727582221428</v>
      </c>
      <c r="O22" s="51">
        <v>223.26032657495543</v>
      </c>
      <c r="P22" s="51">
        <v>216.8335347087081</v>
      </c>
      <c r="Q22" s="51">
        <v>235.71741783744406</v>
      </c>
      <c r="R22" s="51">
        <v>178.42072276982682</v>
      </c>
      <c r="S22" s="51">
        <v>191.97013348917145</v>
      </c>
      <c r="T22" s="51">
        <v>195.145712272515</v>
      </c>
      <c r="U22" s="51">
        <v>222.21627823147736</v>
      </c>
      <c r="V22" s="96"/>
    </row>
    <row r="23" spans="1:22" ht="15.75" customHeight="1" x14ac:dyDescent="0.2">
      <c r="A23" s="54" t="str">
        <v>2013-14</v>
      </c>
      <c r="B23" s="51">
        <v>1649085731.4637001</v>
      </c>
      <c r="C23" s="51">
        <v>1119987829.2592199</v>
      </c>
      <c r="D23" s="51">
        <v>973675963.15589595</v>
      </c>
      <c r="E23" s="51">
        <v>507487542.73750699</v>
      </c>
      <c r="F23" s="51">
        <v>392089645.97719502</v>
      </c>
      <c r="G23" s="51">
        <v>84057777.419728801</v>
      </c>
      <c r="H23" s="51">
        <v>69488456.175528601</v>
      </c>
      <c r="I23" s="51">
        <v>44706053.811229698</v>
      </c>
      <c r="J23" s="51">
        <v>4840579000</v>
      </c>
      <c r="K23" s="95"/>
      <c r="L23" s="54" t="str">
        <v>2013-14</v>
      </c>
      <c r="M23" s="51">
        <v>220.90237767328884</v>
      </c>
      <c r="N23" s="51">
        <v>193.53225945825238</v>
      </c>
      <c r="O23" s="51">
        <v>207.72121685693762</v>
      </c>
      <c r="P23" s="51">
        <v>199.08147348915301</v>
      </c>
      <c r="Q23" s="51">
        <v>233.79555793238117</v>
      </c>
      <c r="R23" s="51">
        <v>163.55976124961094</v>
      </c>
      <c r="S23" s="51">
        <v>181.008544437891</v>
      </c>
      <c r="T23" s="51">
        <v>183.36657196565193</v>
      </c>
      <c r="U23" s="51">
        <v>207.68275054398649</v>
      </c>
      <c r="V23" s="96"/>
    </row>
    <row r="24" spans="1:22" ht="15.75" customHeight="1" x14ac:dyDescent="0.2">
      <c r="A24" s="95" t="s">
        <v>166</v>
      </c>
      <c r="B24" s="51"/>
      <c r="C24" s="51"/>
      <c r="D24" s="51"/>
      <c r="E24" s="51"/>
      <c r="F24" s="51"/>
      <c r="G24" s="51"/>
      <c r="H24" s="51"/>
      <c r="I24" s="51"/>
      <c r="J24" s="51"/>
      <c r="K24" s="95"/>
      <c r="L24" s="95" t="str">
        <v>Motor taxes</v>
      </c>
      <c r="M24" s="51"/>
      <c r="N24" s="51"/>
      <c r="O24" s="51"/>
      <c r="P24" s="51"/>
      <c r="Q24" s="51"/>
      <c r="R24" s="51"/>
      <c r="S24" s="51"/>
      <c r="T24" s="51"/>
      <c r="U24" s="51"/>
      <c r="V24" s="96"/>
    </row>
    <row r="25" spans="1:22" ht="15.75" customHeight="1" x14ac:dyDescent="0.2">
      <c r="A25" s="54" t="str">
        <f t="array" ref="A25:A28">Label_FinancialYears</f>
        <v>2010-11</v>
      </c>
      <c r="B25" s="51">
        <f t="array" ref="B25:J28">MOTOR_TAXES</f>
        <v>1578673003.4063301</v>
      </c>
      <c r="C25" s="51">
        <v>1415534616.5539801</v>
      </c>
      <c r="D25" s="51">
        <v>1145466507.6516099</v>
      </c>
      <c r="E25" s="51">
        <v>667870149.85646105</v>
      </c>
      <c r="F25" s="51">
        <v>427629349.735928</v>
      </c>
      <c r="G25" s="51">
        <v>140347678.14653099</v>
      </c>
      <c r="H25" s="51">
        <v>76996388.183296204</v>
      </c>
      <c r="I25" s="51">
        <v>49383306.46587</v>
      </c>
      <c r="J25" s="51">
        <v>5501901000</v>
      </c>
      <c r="K25" s="95"/>
      <c r="L25" s="54" t="str">
        <v>2010-11</v>
      </c>
      <c r="M25" s="51">
        <f t="array" ref="M25:U28">B25:J28/Population_IncludingTotal</f>
        <v>219.8742297628655</v>
      </c>
      <c r="N25" s="51">
        <v>257.57078866664932</v>
      </c>
      <c r="O25" s="51">
        <v>258.16925211254431</v>
      </c>
      <c r="P25" s="51">
        <v>287.99137835257648</v>
      </c>
      <c r="Q25" s="51">
        <v>261.95042256878054</v>
      </c>
      <c r="R25" s="51">
        <v>275.0734060208087</v>
      </c>
      <c r="S25" s="51">
        <v>211.04556929690079</v>
      </c>
      <c r="T25" s="51">
        <v>214.43126746477407</v>
      </c>
      <c r="U25" s="51">
        <v>248.17568195411869</v>
      </c>
      <c r="V25" s="96"/>
    </row>
    <row r="26" spans="1:22" ht="15.75" customHeight="1" x14ac:dyDescent="0.2">
      <c r="A26" s="54" t="str">
        <v>2011-12</v>
      </c>
      <c r="B26" s="51">
        <v>1678225404.68328</v>
      </c>
      <c r="C26" s="51">
        <v>1507893970.4610701</v>
      </c>
      <c r="D26" s="51">
        <v>1226181222.6724</v>
      </c>
      <c r="E26" s="51">
        <v>720485932.16697705</v>
      </c>
      <c r="F26" s="51">
        <v>450844459.58016598</v>
      </c>
      <c r="G26" s="51">
        <v>150017493.230555</v>
      </c>
      <c r="H26" s="51">
        <v>82747445.249642894</v>
      </c>
      <c r="I26" s="51">
        <v>53115071.955913901</v>
      </c>
      <c r="J26" s="51">
        <v>5869511000</v>
      </c>
      <c r="K26" s="95"/>
      <c r="L26" s="54" t="str">
        <v>2011-12</v>
      </c>
      <c r="M26" s="51">
        <v>231.10984542828623</v>
      </c>
      <c r="N26" s="51">
        <v>270.10265168119736</v>
      </c>
      <c r="O26" s="51">
        <v>271.36278180376468</v>
      </c>
      <c r="P26" s="51">
        <v>301.25787850393255</v>
      </c>
      <c r="Q26" s="51">
        <v>273.74491383178128</v>
      </c>
      <c r="R26" s="51">
        <v>293.03496716546147</v>
      </c>
      <c r="S26" s="51">
        <v>222.97402710166014</v>
      </c>
      <c r="T26" s="51">
        <v>228.25263084667537</v>
      </c>
      <c r="U26" s="51">
        <v>260.66829460991204</v>
      </c>
      <c r="V26" s="96"/>
    </row>
    <row r="27" spans="1:22" ht="15.75" customHeight="1" x14ac:dyDescent="0.2">
      <c r="A27" s="54" t="str">
        <v>2012-13</v>
      </c>
      <c r="B27" s="51">
        <v>1808959388.7848201</v>
      </c>
      <c r="C27" s="51">
        <v>1623431435.8627801</v>
      </c>
      <c r="D27" s="51">
        <v>1334962884.15959</v>
      </c>
      <c r="E27" s="51">
        <v>788626181.38977301</v>
      </c>
      <c r="F27" s="51">
        <v>482550475.40411699</v>
      </c>
      <c r="G27" s="51">
        <v>159961961.538914</v>
      </c>
      <c r="H27" s="51">
        <v>89375808.985316798</v>
      </c>
      <c r="I27" s="51">
        <v>58951863.874688603</v>
      </c>
      <c r="J27" s="51">
        <v>6346820000</v>
      </c>
      <c r="K27" s="95"/>
      <c r="L27" s="54" t="str">
        <v>2012-13</v>
      </c>
      <c r="M27" s="51">
        <v>245.88776293995664</v>
      </c>
      <c r="N27" s="51">
        <v>285.79013542514025</v>
      </c>
      <c r="O27" s="51">
        <v>289.64979480065028</v>
      </c>
      <c r="P27" s="51">
        <v>318.0577830381427</v>
      </c>
      <c r="Q27" s="51">
        <v>290.30883547745361</v>
      </c>
      <c r="R27" s="51">
        <v>312.13612671625737</v>
      </c>
      <c r="S27" s="51">
        <v>236.48961038855865</v>
      </c>
      <c r="T27" s="51">
        <v>246.35746769533964</v>
      </c>
      <c r="U27" s="51">
        <v>276.94041929366455</v>
      </c>
      <c r="V27" s="96"/>
    </row>
    <row r="28" spans="1:22" ht="15.75" customHeight="1" x14ac:dyDescent="0.2">
      <c r="A28" s="54" t="str">
        <v>2013-14</v>
      </c>
      <c r="B28" s="51">
        <v>1896313286.11847</v>
      </c>
      <c r="C28" s="51">
        <v>1699506801.1954601</v>
      </c>
      <c r="D28" s="51">
        <v>1405703176.9384601</v>
      </c>
      <c r="E28" s="51">
        <v>844372766.24682105</v>
      </c>
      <c r="F28" s="51">
        <v>504628922.669173</v>
      </c>
      <c r="G28" s="51">
        <v>165891759.04844001</v>
      </c>
      <c r="H28" s="51">
        <v>93450541.7563335</v>
      </c>
      <c r="I28" s="51">
        <v>62133746.026833899</v>
      </c>
      <c r="J28" s="51">
        <v>6672000999.9999905</v>
      </c>
      <c r="K28" s="95"/>
      <c r="L28" s="54" t="str">
        <v>2013-14</v>
      </c>
      <c r="M28" s="51">
        <v>254.01960960829439</v>
      </c>
      <c r="N28" s="51">
        <v>293.67229054405965</v>
      </c>
      <c r="O28" s="51">
        <v>299.8886544419795</v>
      </c>
      <c r="P28" s="51">
        <v>331.23763702999281</v>
      </c>
      <c r="Q28" s="51">
        <v>300.90057652559835</v>
      </c>
      <c r="R28" s="51">
        <v>322.7924569996128</v>
      </c>
      <c r="S28" s="51">
        <v>243.42671389213095</v>
      </c>
      <c r="T28" s="51">
        <v>254.84808076402194</v>
      </c>
      <c r="U28" s="51">
        <v>286.25904448873297</v>
      </c>
      <c r="V28" s="96"/>
    </row>
    <row r="29" spans="1:22" ht="15.75" customHeight="1" x14ac:dyDescent="0.2">
      <c r="A29" s="95" t="s">
        <v>167</v>
      </c>
      <c r="B29" s="51"/>
      <c r="C29" s="51"/>
      <c r="D29" s="51"/>
      <c r="E29" s="51"/>
      <c r="F29" s="51"/>
      <c r="G29" s="51"/>
      <c r="H29" s="51"/>
      <c r="I29" s="51"/>
      <c r="J29" s="51"/>
      <c r="K29" s="95"/>
      <c r="L29" s="95" t="str">
        <v>Mining revenue</v>
      </c>
      <c r="M29" s="51"/>
      <c r="N29" s="51"/>
      <c r="O29" s="51"/>
      <c r="P29" s="51"/>
      <c r="Q29" s="51"/>
      <c r="R29" s="51"/>
      <c r="S29" s="51"/>
      <c r="T29" s="51"/>
      <c r="U29" s="51"/>
      <c r="V29" s="96"/>
    </row>
    <row r="30" spans="1:22" ht="15.75" customHeight="1" x14ac:dyDescent="0.2">
      <c r="A30" s="54" t="str">
        <f t="array" ref="A30:A33">Label_FinancialYears</f>
        <v>2010-11</v>
      </c>
      <c r="B30" s="51">
        <f t="array" ref="B30:J33">MINING_REVENUE</f>
        <v>1430266330.8487</v>
      </c>
      <c r="C30" s="51">
        <v>79185351.386150494</v>
      </c>
      <c r="D30" s="51">
        <v>2556402383.7704802</v>
      </c>
      <c r="E30" s="51">
        <v>5125355351.4548798</v>
      </c>
      <c r="F30" s="51">
        <v>250013531.902394</v>
      </c>
      <c r="G30" s="51">
        <v>51276226.8803562</v>
      </c>
      <c r="H30" s="51">
        <v>0</v>
      </c>
      <c r="I30" s="51">
        <v>96297823.7570429</v>
      </c>
      <c r="J30" s="51">
        <v>9588797000</v>
      </c>
      <c r="K30" s="95"/>
      <c r="L30" s="54" t="str">
        <v>2010-11</v>
      </c>
      <c r="M30" s="51">
        <f t="array" ref="M30:U33">B30:J33/Population_IncludingTotal</f>
        <v>199.20446297147129</v>
      </c>
      <c r="N30" s="51">
        <v>14.408572682615679</v>
      </c>
      <c r="O30" s="51">
        <v>576.17091997724526</v>
      </c>
      <c r="P30" s="51">
        <v>2210.0975055248086</v>
      </c>
      <c r="Q30" s="51">
        <v>153.1493345117398</v>
      </c>
      <c r="R30" s="51">
        <v>100.49846611034909</v>
      </c>
      <c r="S30" s="51">
        <v>0</v>
      </c>
      <c r="T30" s="51">
        <v>418.1426048616924</v>
      </c>
      <c r="U30" s="51">
        <v>432.52436468678872</v>
      </c>
      <c r="V30" s="96"/>
    </row>
    <row r="31" spans="1:22" ht="15.75" customHeight="1" x14ac:dyDescent="0.2">
      <c r="A31" s="54" t="str">
        <v>2011-12</v>
      </c>
      <c r="B31" s="51">
        <v>1549643417.8882401</v>
      </c>
      <c r="C31" s="51">
        <v>107973206.652761</v>
      </c>
      <c r="D31" s="51">
        <v>2682433105.1386399</v>
      </c>
      <c r="E31" s="51">
        <v>5285758152.7520504</v>
      </c>
      <c r="F31" s="51">
        <v>262236269.57880801</v>
      </c>
      <c r="G31" s="51">
        <v>55633365.502058201</v>
      </c>
      <c r="H31" s="51">
        <v>0</v>
      </c>
      <c r="I31" s="51">
        <v>94974482.487427801</v>
      </c>
      <c r="J31" s="51">
        <v>10038652000</v>
      </c>
      <c r="K31" s="95"/>
      <c r="L31" s="54" t="str">
        <v>2011-12</v>
      </c>
      <c r="M31" s="51">
        <v>213.40271085021578</v>
      </c>
      <c r="N31" s="51">
        <v>19.340782574065994</v>
      </c>
      <c r="O31" s="51">
        <v>593.64186627037327</v>
      </c>
      <c r="P31" s="51">
        <v>2210.1420947854194</v>
      </c>
      <c r="Q31" s="51">
        <v>159.22530152919427</v>
      </c>
      <c r="R31" s="51">
        <v>108.67080286527082</v>
      </c>
      <c r="S31" s="51">
        <v>0</v>
      </c>
      <c r="T31" s="51">
        <v>408.13604675241749</v>
      </c>
      <c r="U31" s="51">
        <v>445.82219830960071</v>
      </c>
      <c r="V31" s="96"/>
    </row>
    <row r="32" spans="1:22" ht="15.75" customHeight="1" x14ac:dyDescent="0.2">
      <c r="A32" s="54" t="str">
        <v>2012-13</v>
      </c>
      <c r="B32" s="51">
        <v>1346239947.09831</v>
      </c>
      <c r="C32" s="51">
        <v>74879892.425027803</v>
      </c>
      <c r="D32" s="51">
        <v>2081093492.0637701</v>
      </c>
      <c r="E32" s="51">
        <v>5446034861.0500698</v>
      </c>
      <c r="F32" s="51">
        <v>278863631.88565397</v>
      </c>
      <c r="G32" s="51">
        <v>42448601.253979497</v>
      </c>
      <c r="H32" s="51">
        <v>0</v>
      </c>
      <c r="I32" s="51">
        <v>98750574.223186702</v>
      </c>
      <c r="J32" s="51">
        <v>9368311000</v>
      </c>
      <c r="K32" s="95"/>
      <c r="L32" s="54" t="str">
        <v>2012-13</v>
      </c>
      <c r="M32" s="51">
        <v>182.99135460126413</v>
      </c>
      <c r="N32" s="51">
        <v>13.181914630965327</v>
      </c>
      <c r="O32" s="51">
        <v>451.53937243485086</v>
      </c>
      <c r="P32" s="51">
        <v>2196.4193113668894</v>
      </c>
      <c r="Q32" s="51">
        <v>167.76809962095587</v>
      </c>
      <c r="R32" s="51">
        <v>82.830579548230645</v>
      </c>
      <c r="S32" s="51">
        <v>0</v>
      </c>
      <c r="T32" s="51">
        <v>412.6746772722538</v>
      </c>
      <c r="U32" s="51">
        <v>408.78171689341269</v>
      </c>
      <c r="V32" s="96"/>
    </row>
    <row r="33" spans="1:22" ht="15.75" customHeight="1" x14ac:dyDescent="0.2">
      <c r="A33" s="54" t="str">
        <v>2013-14</v>
      </c>
      <c r="B33" s="51">
        <v>1428932707.6296501</v>
      </c>
      <c r="C33" s="51">
        <v>80545431.282553196</v>
      </c>
      <c r="D33" s="51">
        <v>2216338980.8231502</v>
      </c>
      <c r="E33" s="51">
        <v>7103609111.16327</v>
      </c>
      <c r="F33" s="51">
        <v>374578151.12081403</v>
      </c>
      <c r="G33" s="51">
        <v>54124532.405533403</v>
      </c>
      <c r="H33" s="51">
        <v>0</v>
      </c>
      <c r="I33" s="51">
        <v>168500085.57502601</v>
      </c>
      <c r="J33" s="51">
        <v>11426629000</v>
      </c>
      <c r="K33" s="95"/>
      <c r="L33" s="54" t="str">
        <v>2013-14</v>
      </c>
      <c r="M33" s="51">
        <v>191.41189971387999</v>
      </c>
      <c r="N33" s="51">
        <v>13.918132767087476</v>
      </c>
      <c r="O33" s="51">
        <v>472.82735477196718</v>
      </c>
      <c r="P33" s="51">
        <v>2786.6634150522118</v>
      </c>
      <c r="Q33" s="51">
        <v>223.35378842333441</v>
      </c>
      <c r="R33" s="51">
        <v>105.3156039778673</v>
      </c>
      <c r="S33" s="51">
        <v>0</v>
      </c>
      <c r="T33" s="51">
        <v>691.12078642133326</v>
      </c>
      <c r="U33" s="51">
        <v>490.25410806551901</v>
      </c>
      <c r="V33" s="96"/>
    </row>
    <row r="34" spans="1:22" ht="15.75" customHeight="1" x14ac:dyDescent="0.2">
      <c r="A34" s="95" t="s">
        <v>168</v>
      </c>
      <c r="B34" s="51"/>
      <c r="C34" s="51"/>
      <c r="D34" s="51"/>
      <c r="E34" s="51"/>
      <c r="F34" s="51"/>
      <c r="G34" s="51"/>
      <c r="H34" s="51"/>
      <c r="I34" s="51"/>
      <c r="J34" s="51"/>
      <c r="K34" s="95"/>
      <c r="L34" s="95" t="str">
        <v>Other revenue (a)</v>
      </c>
      <c r="M34" s="51"/>
      <c r="N34" s="51"/>
      <c r="O34" s="51"/>
      <c r="P34" s="51"/>
      <c r="Q34" s="51"/>
      <c r="R34" s="51"/>
      <c r="S34" s="51"/>
      <c r="T34" s="51"/>
      <c r="U34" s="51"/>
      <c r="V34" s="96"/>
    </row>
    <row r="35" spans="1:22" ht="15.75" customHeight="1" x14ac:dyDescent="0.2">
      <c r="A35" s="54" t="str">
        <f t="array" ref="A35:A38">Label_FinancialYears</f>
        <v>2010-11</v>
      </c>
      <c r="B35" s="51">
        <f t="array" ref="B35:J38">OTHER_REVENUE</f>
        <v>11413573993.9606</v>
      </c>
      <c r="C35" s="51">
        <v>8736303120.4684601</v>
      </c>
      <c r="D35" s="51">
        <v>7053126713.1314497</v>
      </c>
      <c r="E35" s="51">
        <v>3686517963.4560399</v>
      </c>
      <c r="F35" s="51">
        <v>2595088713.85497</v>
      </c>
      <c r="G35" s="51">
        <v>811073915.97234595</v>
      </c>
      <c r="H35" s="51">
        <v>579959840.74669695</v>
      </c>
      <c r="I35" s="51">
        <v>366096738.409419</v>
      </c>
      <c r="J35" s="51">
        <v>35241741000</v>
      </c>
      <c r="K35" s="95"/>
      <c r="L35" s="54" t="str">
        <v>2010-11</v>
      </c>
      <c r="M35" s="51">
        <f t="array" ref="M35:U38">B35:J38/Population_IncludingTotal</f>
        <v>1589.6583936943612</v>
      </c>
      <c r="N35" s="51">
        <v>1589.6583936943664</v>
      </c>
      <c r="O35" s="51">
        <v>1589.6583936943669</v>
      </c>
      <c r="P35" s="51">
        <v>1589.6583936943671</v>
      </c>
      <c r="Q35" s="51">
        <v>1589.6583936943684</v>
      </c>
      <c r="R35" s="51">
        <v>1589.6583936943664</v>
      </c>
      <c r="S35" s="51">
        <v>1589.6583936943669</v>
      </c>
      <c r="T35" s="51">
        <v>1589.6583936943669</v>
      </c>
      <c r="U35" s="51">
        <v>1589.6583936943659</v>
      </c>
      <c r="V35" s="96"/>
    </row>
    <row r="36" spans="1:22" ht="15.75" customHeight="1" x14ac:dyDescent="0.2">
      <c r="A36" s="54" t="str">
        <v>2011-12</v>
      </c>
      <c r="B36" s="51">
        <v>11894251222.7332</v>
      </c>
      <c r="C36" s="51">
        <v>9144231660.7179508</v>
      </c>
      <c r="D36" s="51">
        <v>7401327841.9248199</v>
      </c>
      <c r="E36" s="51">
        <v>3917349813.9635201</v>
      </c>
      <c r="F36" s="51">
        <v>2697652105.1488099</v>
      </c>
      <c r="G36" s="51">
        <v>838547600.57724798</v>
      </c>
      <c r="H36" s="51">
        <v>607862818.89234304</v>
      </c>
      <c r="I36" s="51">
        <v>381159936.04208201</v>
      </c>
      <c r="J36" s="51">
        <v>36882383000</v>
      </c>
      <c r="K36" s="95"/>
      <c r="L36" s="54" t="str">
        <v>2011-12</v>
      </c>
      <c r="M36" s="51">
        <v>1637.9674350656439</v>
      </c>
      <c r="N36" s="51">
        <v>1637.9674350656496</v>
      </c>
      <c r="O36" s="51">
        <v>1637.9674350656496</v>
      </c>
      <c r="P36" s="51">
        <v>1637.9674350656467</v>
      </c>
      <c r="Q36" s="51">
        <v>1637.9674350656517</v>
      </c>
      <c r="R36" s="51">
        <v>1637.9674350656478</v>
      </c>
      <c r="S36" s="51">
        <v>1637.9674350656494</v>
      </c>
      <c r="T36" s="51">
        <v>1637.9674350656503</v>
      </c>
      <c r="U36" s="51">
        <v>1637.9674350656487</v>
      </c>
      <c r="V36" s="96"/>
    </row>
    <row r="37" spans="1:22" ht="15.75" customHeight="1" x14ac:dyDescent="0.2">
      <c r="A37" s="54" t="str">
        <v>2012-13</v>
      </c>
      <c r="B37" s="51">
        <v>12999769049.069599</v>
      </c>
      <c r="C37" s="51">
        <v>10037613120.1231</v>
      </c>
      <c r="D37" s="51">
        <v>8144036316.2889299</v>
      </c>
      <c r="E37" s="51">
        <v>4381359597.6243</v>
      </c>
      <c r="F37" s="51">
        <v>2937150698.2005</v>
      </c>
      <c r="G37" s="51">
        <v>905558308.70847499</v>
      </c>
      <c r="H37" s="51">
        <v>667808058.80339098</v>
      </c>
      <c r="I37" s="51">
        <v>422839494.46136099</v>
      </c>
      <c r="J37" s="51">
        <v>40496134643.279701</v>
      </c>
      <c r="K37" s="95"/>
      <c r="L37" s="54" t="str">
        <v>2012-13</v>
      </c>
      <c r="M37" s="51">
        <v>1767.0292379305815</v>
      </c>
      <c r="N37" s="51">
        <v>1767.0292379305738</v>
      </c>
      <c r="O37" s="51">
        <v>1767.0292379305824</v>
      </c>
      <c r="P37" s="51">
        <v>1767.0292379305797</v>
      </c>
      <c r="Q37" s="51">
        <v>1767.0292379305822</v>
      </c>
      <c r="R37" s="51">
        <v>1767.029237930582</v>
      </c>
      <c r="S37" s="51">
        <v>1767.0292379305818</v>
      </c>
      <c r="T37" s="51">
        <v>1767.0292379305833</v>
      </c>
      <c r="U37" s="51">
        <v>1767.0292379305815</v>
      </c>
      <c r="V37" s="96"/>
    </row>
    <row r="38" spans="1:22" ht="15.75" customHeight="1" x14ac:dyDescent="0.2">
      <c r="A38" s="54" t="str">
        <v>2013-14</v>
      </c>
      <c r="B38" s="51">
        <v>14204959400.431601</v>
      </c>
      <c r="C38" s="51">
        <v>11011768927.068501</v>
      </c>
      <c r="D38" s="51">
        <v>8919299431.3222198</v>
      </c>
      <c r="E38" s="51">
        <v>4850557897.6348495</v>
      </c>
      <c r="F38" s="51">
        <v>3191143041.6564398</v>
      </c>
      <c r="G38" s="51">
        <v>977909325.93390596</v>
      </c>
      <c r="H38" s="51">
        <v>730484054.32818794</v>
      </c>
      <c r="I38" s="51">
        <v>463920243.59095299</v>
      </c>
      <c r="J38" s="51">
        <v>44350042321.966698</v>
      </c>
      <c r="K38" s="95"/>
      <c r="L38" s="54" t="str">
        <v>2013-14</v>
      </c>
      <c r="M38" s="51">
        <v>1902.8175712385323</v>
      </c>
      <c r="N38" s="51">
        <v>1902.8175712385303</v>
      </c>
      <c r="O38" s="51">
        <v>1902.817571238535</v>
      </c>
      <c r="P38" s="51">
        <v>1902.8175712385328</v>
      </c>
      <c r="Q38" s="51">
        <v>1902.8175712385348</v>
      </c>
      <c r="R38" s="51">
        <v>1902.8175712385339</v>
      </c>
      <c r="S38" s="51">
        <v>1902.8175712385332</v>
      </c>
      <c r="T38" s="51">
        <v>1902.817571238533</v>
      </c>
      <c r="U38" s="51">
        <v>1902.8175712385344</v>
      </c>
      <c r="V38" s="96"/>
    </row>
    <row r="39" spans="1:22" ht="15.75" customHeight="1" x14ac:dyDescent="0.2">
      <c r="A39" s="95" t="s">
        <v>295</v>
      </c>
      <c r="B39" s="51"/>
      <c r="C39" s="51"/>
      <c r="D39" s="51"/>
      <c r="E39" s="51"/>
      <c r="F39" s="51"/>
      <c r="G39" s="51"/>
      <c r="H39" s="51"/>
      <c r="I39" s="51"/>
      <c r="J39" s="51"/>
      <c r="K39" s="96"/>
      <c r="L39" s="95" t="str">
        <v>Total assessed revenue (a)</v>
      </c>
      <c r="M39" s="51"/>
      <c r="N39" s="51"/>
      <c r="O39" s="51"/>
      <c r="P39" s="51"/>
      <c r="Q39" s="51"/>
      <c r="R39" s="51"/>
      <c r="S39" s="51"/>
      <c r="T39" s="51"/>
      <c r="U39" s="51"/>
      <c r="V39" s="95"/>
    </row>
    <row r="40" spans="1:22" ht="15.75" customHeight="1" x14ac:dyDescent="0.2">
      <c r="A40" s="54" t="str">
        <f t="array" ref="A40:A43">Label_FinancialYears</f>
        <v>2010-11</v>
      </c>
      <c r="B40" s="51">
        <f t="array" ref="B40:J43">B35:J38+B30:J33+B25:J28+B20:J23+B15:J18+B10:J13+B5:J8</f>
        <v>29344174475.29557</v>
      </c>
      <c r="C40" s="51">
        <v>21620545953.259449</v>
      </c>
      <c r="D40" s="51">
        <v>19138760106.104778</v>
      </c>
      <c r="E40" s="51">
        <v>14889142255.848181</v>
      </c>
      <c r="F40" s="51">
        <v>5698604390.7298813</v>
      </c>
      <c r="G40" s="51">
        <v>1645078336.4434466</v>
      </c>
      <c r="H40" s="51">
        <v>1358770929.4226389</v>
      </c>
      <c r="I40" s="51">
        <v>885846396.37604117</v>
      </c>
      <c r="J40" s="51">
        <v>94580922843.479996</v>
      </c>
      <c r="L40" s="54" t="str">
        <v>2010-11</v>
      </c>
      <c r="M40" s="51">
        <f t="array" ref="M40:U43">B40:J43/Population_IncludingTotal</f>
        <v>4086.9944230762794</v>
      </c>
      <c r="N40" s="51">
        <v>3934.0762193025521</v>
      </c>
      <c r="O40" s="51">
        <v>4313.5607631901812</v>
      </c>
      <c r="P40" s="51">
        <v>6420.3267681163388</v>
      </c>
      <c r="Q40" s="51">
        <v>3490.7609337988911</v>
      </c>
      <c r="R40" s="51">
        <v>3224.259262088332</v>
      </c>
      <c r="S40" s="51">
        <v>3724.3641047346014</v>
      </c>
      <c r="T40" s="51">
        <v>3846.5056139021062</v>
      </c>
      <c r="U40" s="51">
        <v>4266.2863302212327</v>
      </c>
      <c r="V40" s="93"/>
    </row>
    <row r="41" spans="1:22" ht="15.75" customHeight="1" x14ac:dyDescent="0.2">
      <c r="A41" s="54" t="str">
        <v>2011-12</v>
      </c>
      <c r="B41" s="51">
        <v>30454001611.082092</v>
      </c>
      <c r="C41" s="51">
        <v>21987290698.879883</v>
      </c>
      <c r="D41" s="51">
        <v>20358292422.70129</v>
      </c>
      <c r="E41" s="51">
        <v>15921488683.829777</v>
      </c>
      <c r="F41" s="51">
        <v>5882547717.5463638</v>
      </c>
      <c r="G41" s="51">
        <v>1690442614.5728548</v>
      </c>
      <c r="H41" s="51">
        <v>1436007742.2475016</v>
      </c>
      <c r="I41" s="51">
        <v>913674461.29021358</v>
      </c>
      <c r="J41" s="51">
        <v>98643745952.149994</v>
      </c>
      <c r="L41" s="54" t="str">
        <v>2011-12</v>
      </c>
      <c r="M41" s="51">
        <v>4193.8464197771082</v>
      </c>
      <c r="N41" s="51">
        <v>3938.4901308656758</v>
      </c>
      <c r="O41" s="51">
        <v>4505.4375017735101</v>
      </c>
      <c r="P41" s="51">
        <v>6657.2762761498516</v>
      </c>
      <c r="Q41" s="51">
        <v>3571.7806525794417</v>
      </c>
      <c r="R41" s="51">
        <v>3302.0068885910464</v>
      </c>
      <c r="S41" s="51">
        <v>3869.5143792305789</v>
      </c>
      <c r="T41" s="51">
        <v>3926.3544573564309</v>
      </c>
      <c r="U41" s="51">
        <v>4380.8244044998555</v>
      </c>
      <c r="V41" s="93"/>
    </row>
    <row r="42" spans="1:22" ht="15.75" customHeight="1" x14ac:dyDescent="0.2">
      <c r="A42" s="54" t="str">
        <v>2012-13</v>
      </c>
      <c r="B42" s="51">
        <v>32223670400.849709</v>
      </c>
      <c r="C42" s="51">
        <v>23332031320.287376</v>
      </c>
      <c r="D42" s="51">
        <v>21034369890.98135</v>
      </c>
      <c r="E42" s="51">
        <v>17475930772.817307</v>
      </c>
      <c r="F42" s="51">
        <v>6289147323.5572805</v>
      </c>
      <c r="G42" s="51">
        <v>1762863143.7624507</v>
      </c>
      <c r="H42" s="51">
        <v>1510258929.4640152</v>
      </c>
      <c r="I42" s="51">
        <v>1015278102.4501729</v>
      </c>
      <c r="J42" s="51">
        <v>104643549884.16971</v>
      </c>
      <c r="L42" s="54" t="str">
        <v>2012-13</v>
      </c>
      <c r="M42" s="51">
        <v>4380.0907182897172</v>
      </c>
      <c r="N42" s="51">
        <v>4107.3889808132053</v>
      </c>
      <c r="O42" s="51">
        <v>4563.8728948777098</v>
      </c>
      <c r="P42" s="51">
        <v>7048.1502254147827</v>
      </c>
      <c r="Q42" s="51">
        <v>3783.6353474090497</v>
      </c>
      <c r="R42" s="51">
        <v>3439.9007634761711</v>
      </c>
      <c r="S42" s="51">
        <v>3996.1657395846692</v>
      </c>
      <c r="T42" s="51">
        <v>4242.8063488853586</v>
      </c>
      <c r="U42" s="51">
        <v>4566.0706592119295</v>
      </c>
      <c r="V42" s="93"/>
    </row>
    <row r="43" spans="1:22" ht="15.75" customHeight="1" x14ac:dyDescent="0.2">
      <c r="A43" s="56" t="str">
        <v>2013-14</v>
      </c>
      <c r="B43" s="53">
        <v>35845697547.525696</v>
      </c>
      <c r="C43" s="53">
        <v>25470038480.695148</v>
      </c>
      <c r="D43" s="53">
        <v>22690543000.137924</v>
      </c>
      <c r="E43" s="53">
        <v>19951296469.369595</v>
      </c>
      <c r="F43" s="53">
        <v>6872138342.8835135</v>
      </c>
      <c r="G43" s="53">
        <v>1859992736.221519</v>
      </c>
      <c r="H43" s="53">
        <v>1581180300.7803986</v>
      </c>
      <c r="I43" s="53">
        <v>1192624573.2428503</v>
      </c>
      <c r="J43" s="53">
        <v>115463511450.85669</v>
      </c>
      <c r="L43" s="56" t="str">
        <v>2013-14</v>
      </c>
      <c r="M43" s="53">
        <v>4801.6908196627046</v>
      </c>
      <c r="N43" s="53">
        <v>4401.1854119145883</v>
      </c>
      <c r="O43" s="53">
        <v>4840.734886641817</v>
      </c>
      <c r="P43" s="53">
        <v>7826.6620648764956</v>
      </c>
      <c r="Q43" s="53">
        <v>4097.7246773724009</v>
      </c>
      <c r="R43" s="53">
        <v>3619.1769185536446</v>
      </c>
      <c r="S43" s="53">
        <v>4118.772534176961</v>
      </c>
      <c r="T43" s="53">
        <v>4891.6748626694489</v>
      </c>
      <c r="U43" s="53">
        <v>4953.9073002591213</v>
      </c>
      <c r="V43" s="93"/>
    </row>
    <row r="44" spans="1:22" x14ac:dyDescent="0.2">
      <c r="A44" s="93" t="s">
        <v>169</v>
      </c>
      <c r="B44" s="93" t="s">
        <v>296</v>
      </c>
      <c r="C44" s="93"/>
      <c r="D44" s="93"/>
      <c r="E44" s="93"/>
      <c r="F44" s="93"/>
      <c r="G44" s="93"/>
      <c r="H44" s="93"/>
      <c r="I44" s="93"/>
      <c r="J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</row>
    <row r="45" spans="1:22" x14ac:dyDescent="0.2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</row>
    <row r="47" spans="1:22" x14ac:dyDescent="0.2">
      <c r="B47" s="51"/>
      <c r="C47" s="51"/>
      <c r="D47" s="51"/>
      <c r="E47" s="51"/>
      <c r="F47" s="51"/>
      <c r="G47" s="51"/>
      <c r="H47" s="51"/>
      <c r="I47" s="51"/>
      <c r="J47" s="51"/>
      <c r="M47" s="51"/>
      <c r="N47" s="51"/>
      <c r="O47" s="51"/>
      <c r="P47" s="51"/>
      <c r="Q47" s="51"/>
      <c r="R47" s="51"/>
      <c r="S47" s="51"/>
      <c r="T47" s="51"/>
      <c r="U47" s="51"/>
    </row>
    <row r="48" spans="1:22" x14ac:dyDescent="0.2">
      <c r="B48" s="51"/>
      <c r="C48" s="51"/>
      <c r="D48" s="51"/>
      <c r="E48" s="51"/>
      <c r="F48" s="51"/>
      <c r="G48" s="51"/>
      <c r="H48" s="51"/>
      <c r="I48" s="51"/>
      <c r="J48" s="51"/>
      <c r="M48" s="51"/>
      <c r="N48" s="51"/>
      <c r="O48" s="51"/>
      <c r="P48" s="51"/>
      <c r="Q48" s="51"/>
      <c r="R48" s="51"/>
      <c r="S48" s="51"/>
      <c r="T48" s="51"/>
      <c r="U48" s="51"/>
    </row>
    <row r="49" spans="1:21" x14ac:dyDescent="0.2">
      <c r="A49" s="54"/>
      <c r="B49" s="51"/>
      <c r="C49" s="51"/>
      <c r="D49" s="51"/>
      <c r="E49" s="51"/>
      <c r="F49" s="51"/>
      <c r="G49" s="51"/>
      <c r="H49" s="51"/>
      <c r="I49" s="51"/>
      <c r="J49" s="51"/>
      <c r="L49" s="54"/>
      <c r="M49" s="51"/>
      <c r="N49" s="51"/>
      <c r="O49" s="51"/>
      <c r="P49" s="51"/>
      <c r="Q49" s="51"/>
      <c r="R49" s="51"/>
      <c r="S49" s="51"/>
      <c r="T49" s="51"/>
      <c r="U49" s="51"/>
    </row>
    <row r="50" spans="1:21" x14ac:dyDescent="0.2">
      <c r="A50" s="54"/>
      <c r="B50" s="51"/>
      <c r="C50" s="51"/>
      <c r="D50" s="51"/>
      <c r="E50" s="51"/>
      <c r="F50" s="51"/>
      <c r="G50" s="51"/>
      <c r="H50" s="51"/>
      <c r="I50" s="51"/>
      <c r="J50" s="51"/>
      <c r="L50" s="54"/>
      <c r="M50" s="51"/>
      <c r="N50" s="51"/>
      <c r="O50" s="51"/>
      <c r="P50" s="51"/>
      <c r="Q50" s="51"/>
      <c r="R50" s="51"/>
      <c r="S50" s="51"/>
      <c r="T50" s="51"/>
      <c r="U50" s="51"/>
    </row>
    <row r="51" spans="1:21" x14ac:dyDescent="0.2">
      <c r="A51" s="54"/>
      <c r="B51" s="51"/>
      <c r="C51" s="51"/>
      <c r="D51" s="51"/>
      <c r="E51" s="51"/>
      <c r="F51" s="51"/>
      <c r="G51" s="51"/>
      <c r="H51" s="51"/>
      <c r="I51" s="51"/>
      <c r="J51" s="51"/>
      <c r="K51" s="95"/>
      <c r="L51" s="54"/>
      <c r="M51" s="51"/>
      <c r="N51" s="51"/>
      <c r="O51" s="51"/>
      <c r="P51" s="51"/>
      <c r="Q51" s="51"/>
      <c r="R51" s="51"/>
      <c r="S51" s="51"/>
      <c r="T51" s="51"/>
      <c r="U51" s="51"/>
    </row>
    <row r="52" spans="1:21" x14ac:dyDescent="0.2">
      <c r="A52" s="54"/>
      <c r="B52" s="51"/>
      <c r="C52" s="51"/>
      <c r="D52" s="51"/>
      <c r="E52" s="51"/>
      <c r="F52" s="51"/>
      <c r="G52" s="51"/>
      <c r="H52" s="51"/>
      <c r="I52" s="51"/>
      <c r="J52" s="51"/>
      <c r="K52" s="95"/>
      <c r="L52" s="54"/>
      <c r="M52" s="51"/>
      <c r="N52" s="51"/>
      <c r="O52" s="51"/>
      <c r="P52" s="51"/>
      <c r="Q52" s="51"/>
      <c r="R52" s="51"/>
      <c r="S52" s="51"/>
      <c r="T52" s="51"/>
      <c r="U52" s="51"/>
    </row>
    <row r="56" spans="1:21" x14ac:dyDescent="0.2">
      <c r="A56" s="95"/>
      <c r="B56" s="51"/>
      <c r="C56" s="51"/>
      <c r="D56" s="51"/>
      <c r="E56" s="51"/>
      <c r="F56" s="51"/>
      <c r="G56" s="51"/>
      <c r="H56" s="51"/>
      <c r="I56" s="51"/>
      <c r="J56" s="51"/>
      <c r="K56" s="95"/>
      <c r="L56" s="95"/>
      <c r="M56" s="51"/>
      <c r="N56" s="51"/>
      <c r="O56" s="51"/>
      <c r="P56" s="51"/>
      <c r="Q56" s="51"/>
      <c r="R56" s="51"/>
      <c r="S56" s="51"/>
      <c r="T56" s="51"/>
      <c r="U56" s="51"/>
    </row>
    <row r="57" spans="1:21" x14ac:dyDescent="0.2">
      <c r="A57" s="95"/>
      <c r="B57" s="51"/>
      <c r="C57" s="51"/>
      <c r="D57" s="51"/>
      <c r="E57" s="51"/>
      <c r="F57" s="51"/>
      <c r="G57" s="51"/>
      <c r="H57" s="51"/>
      <c r="I57" s="51"/>
      <c r="J57" s="51"/>
      <c r="K57" s="95"/>
      <c r="L57" s="95"/>
      <c r="M57" s="51"/>
      <c r="N57" s="51"/>
      <c r="O57" s="51"/>
      <c r="P57" s="51"/>
      <c r="Q57" s="51"/>
      <c r="R57" s="51"/>
      <c r="S57" s="51"/>
      <c r="T57" s="51"/>
      <c r="U57" s="51"/>
    </row>
    <row r="58" spans="1:21" x14ac:dyDescent="0.2">
      <c r="A58" s="54"/>
      <c r="B58" s="51"/>
      <c r="C58" s="51"/>
      <c r="D58" s="51"/>
      <c r="E58" s="51"/>
      <c r="F58" s="51"/>
      <c r="G58" s="51"/>
      <c r="H58" s="51"/>
      <c r="I58" s="51"/>
      <c r="J58" s="51"/>
      <c r="K58" s="95"/>
      <c r="L58" s="54"/>
      <c r="M58" s="51"/>
      <c r="N58" s="51"/>
      <c r="O58" s="51"/>
      <c r="P58" s="51"/>
      <c r="Q58" s="51"/>
      <c r="R58" s="51"/>
      <c r="S58" s="51"/>
      <c r="T58" s="51"/>
      <c r="U58" s="51"/>
    </row>
    <row r="59" spans="1:21" x14ac:dyDescent="0.2">
      <c r="A59" s="54"/>
      <c r="B59" s="51"/>
      <c r="C59" s="51"/>
      <c r="D59" s="51"/>
      <c r="E59" s="51"/>
      <c r="F59" s="51"/>
      <c r="G59" s="51"/>
      <c r="H59" s="51"/>
      <c r="I59" s="51"/>
      <c r="J59" s="51"/>
      <c r="K59" s="95"/>
      <c r="L59" s="54"/>
      <c r="M59" s="51"/>
      <c r="N59" s="51"/>
      <c r="O59" s="51"/>
      <c r="P59" s="51"/>
      <c r="Q59" s="51"/>
      <c r="R59" s="51"/>
      <c r="S59" s="51"/>
      <c r="T59" s="51"/>
      <c r="U59" s="51"/>
    </row>
    <row r="60" spans="1:21" x14ac:dyDescent="0.2">
      <c r="A60" s="54"/>
      <c r="B60" s="51"/>
      <c r="C60" s="51"/>
      <c r="D60" s="51"/>
      <c r="E60" s="51"/>
      <c r="F60" s="51"/>
      <c r="G60" s="51"/>
      <c r="H60" s="51"/>
      <c r="I60" s="51"/>
      <c r="J60" s="51"/>
      <c r="K60" s="95"/>
      <c r="L60" s="54"/>
      <c r="M60" s="51"/>
      <c r="N60" s="51"/>
      <c r="O60" s="51"/>
      <c r="P60" s="51"/>
      <c r="Q60" s="51"/>
      <c r="R60" s="51"/>
      <c r="S60" s="51"/>
      <c r="T60" s="51"/>
      <c r="U60" s="51"/>
    </row>
    <row r="61" spans="1:21" x14ac:dyDescent="0.2">
      <c r="A61" s="54"/>
      <c r="B61" s="51"/>
      <c r="C61" s="51"/>
      <c r="D61" s="51"/>
      <c r="E61" s="51"/>
      <c r="F61" s="51"/>
      <c r="G61" s="51"/>
      <c r="H61" s="51"/>
      <c r="I61" s="51"/>
      <c r="J61" s="51"/>
      <c r="K61" s="95"/>
      <c r="L61" s="54"/>
      <c r="M61" s="51"/>
      <c r="N61" s="51"/>
      <c r="O61" s="51"/>
      <c r="P61" s="51"/>
      <c r="Q61" s="51"/>
      <c r="R61" s="51"/>
      <c r="S61" s="51"/>
      <c r="T61" s="51"/>
      <c r="U61" s="51"/>
    </row>
    <row r="65" spans="1:21" x14ac:dyDescent="0.2">
      <c r="A65" s="95"/>
      <c r="B65" s="51"/>
      <c r="C65" s="51"/>
      <c r="D65" s="51"/>
      <c r="E65" s="51"/>
      <c r="F65" s="51"/>
      <c r="G65" s="51"/>
      <c r="H65" s="51"/>
      <c r="I65" s="51"/>
      <c r="J65" s="51"/>
      <c r="K65" s="95"/>
      <c r="L65" s="95"/>
      <c r="M65" s="51"/>
      <c r="N65" s="51"/>
      <c r="O65" s="51"/>
      <c r="P65" s="51"/>
      <c r="Q65" s="51"/>
      <c r="R65" s="51"/>
      <c r="S65" s="51"/>
      <c r="T65" s="51"/>
      <c r="U65" s="51"/>
    </row>
    <row r="66" spans="1:21" x14ac:dyDescent="0.2">
      <c r="A66" s="95"/>
      <c r="B66" s="51"/>
      <c r="C66" s="51"/>
      <c r="D66" s="51"/>
      <c r="E66" s="51"/>
      <c r="F66" s="51"/>
      <c r="G66" s="51"/>
      <c r="H66" s="51"/>
      <c r="I66" s="51"/>
      <c r="J66" s="51"/>
      <c r="K66" s="95"/>
      <c r="L66" s="95"/>
      <c r="M66" s="51"/>
      <c r="N66" s="51"/>
      <c r="O66" s="51"/>
      <c r="P66" s="51"/>
      <c r="Q66" s="51"/>
      <c r="R66" s="51"/>
      <c r="S66" s="51"/>
      <c r="T66" s="51"/>
      <c r="U66" s="51"/>
    </row>
    <row r="67" spans="1:21" x14ac:dyDescent="0.2">
      <c r="A67" s="54"/>
      <c r="B67" s="51"/>
      <c r="C67" s="51"/>
      <c r="D67" s="51"/>
      <c r="E67" s="51"/>
      <c r="F67" s="51"/>
      <c r="G67" s="51"/>
      <c r="H67" s="51"/>
      <c r="I67" s="51"/>
      <c r="J67" s="51"/>
      <c r="K67" s="95"/>
      <c r="L67" s="54"/>
      <c r="M67" s="51"/>
      <c r="N67" s="51"/>
      <c r="O67" s="51"/>
      <c r="P67" s="51"/>
      <c r="Q67" s="51"/>
      <c r="R67" s="51"/>
      <c r="S67" s="51"/>
      <c r="T67" s="51"/>
      <c r="U67" s="51"/>
    </row>
    <row r="68" spans="1:21" x14ac:dyDescent="0.2">
      <c r="A68" s="54"/>
      <c r="B68" s="51"/>
      <c r="C68" s="51"/>
      <c r="D68" s="51"/>
      <c r="E68" s="51"/>
      <c r="F68" s="51"/>
      <c r="G68" s="51"/>
      <c r="H68" s="51"/>
      <c r="I68" s="51"/>
      <c r="J68" s="51"/>
      <c r="K68" s="95"/>
      <c r="L68" s="54"/>
      <c r="M68" s="51"/>
      <c r="N68" s="51"/>
      <c r="O68" s="51"/>
      <c r="P68" s="51"/>
      <c r="Q68" s="51"/>
      <c r="R68" s="51"/>
      <c r="S68" s="51"/>
      <c r="T68" s="51"/>
      <c r="U68" s="51"/>
    </row>
    <row r="69" spans="1:21" x14ac:dyDescent="0.2">
      <c r="A69" s="54"/>
      <c r="B69" s="51"/>
      <c r="C69" s="51"/>
      <c r="D69" s="51"/>
      <c r="E69" s="51"/>
      <c r="F69" s="51"/>
      <c r="G69" s="51"/>
      <c r="H69" s="51"/>
      <c r="I69" s="51"/>
      <c r="J69" s="51"/>
      <c r="K69" s="95"/>
      <c r="L69" s="54"/>
      <c r="M69" s="51"/>
      <c r="N69" s="51"/>
      <c r="O69" s="51"/>
      <c r="P69" s="51"/>
      <c r="Q69" s="51"/>
      <c r="R69" s="51"/>
      <c r="S69" s="51"/>
      <c r="T69" s="51"/>
      <c r="U69" s="51"/>
    </row>
    <row r="70" spans="1:21" x14ac:dyDescent="0.2">
      <c r="A70" s="54"/>
      <c r="B70" s="51"/>
      <c r="C70" s="51"/>
      <c r="D70" s="51"/>
      <c r="E70" s="51"/>
      <c r="F70" s="51"/>
      <c r="G70" s="51"/>
      <c r="H70" s="51"/>
      <c r="I70" s="51"/>
      <c r="J70" s="51"/>
      <c r="K70" s="95"/>
      <c r="L70" s="54"/>
      <c r="M70" s="51"/>
      <c r="N70" s="51"/>
      <c r="O70" s="51"/>
      <c r="P70" s="51"/>
      <c r="Q70" s="51"/>
      <c r="R70" s="51"/>
      <c r="S70" s="51"/>
      <c r="T70" s="51"/>
      <c r="U70" s="51"/>
    </row>
    <row r="74" spans="1:21" x14ac:dyDescent="0.2">
      <c r="A74" s="95"/>
      <c r="B74" s="51"/>
      <c r="C74" s="51"/>
      <c r="D74" s="51"/>
      <c r="E74" s="51"/>
      <c r="F74" s="51"/>
      <c r="G74" s="51"/>
      <c r="H74" s="51"/>
      <c r="I74" s="51"/>
      <c r="J74" s="51"/>
      <c r="K74" s="95"/>
      <c r="L74" s="95"/>
      <c r="M74" s="51"/>
      <c r="N74" s="51"/>
      <c r="O74" s="51"/>
      <c r="P74" s="51"/>
      <c r="Q74" s="51"/>
      <c r="R74" s="51"/>
      <c r="S74" s="51"/>
      <c r="T74" s="51"/>
      <c r="U74" s="51"/>
    </row>
    <row r="75" spans="1:21" x14ac:dyDescent="0.2">
      <c r="A75" s="95"/>
      <c r="B75" s="51"/>
      <c r="C75" s="51"/>
      <c r="D75" s="51"/>
      <c r="E75" s="51"/>
      <c r="F75" s="51"/>
      <c r="G75" s="51"/>
      <c r="H75" s="51"/>
      <c r="I75" s="51"/>
      <c r="J75" s="51"/>
      <c r="K75" s="95"/>
      <c r="L75" s="95"/>
      <c r="M75" s="51"/>
      <c r="N75" s="51"/>
      <c r="O75" s="51"/>
      <c r="P75" s="51"/>
      <c r="Q75" s="51"/>
      <c r="R75" s="51"/>
      <c r="S75" s="51"/>
      <c r="T75" s="51"/>
      <c r="U75" s="51"/>
    </row>
    <row r="76" spans="1:21" x14ac:dyDescent="0.2">
      <c r="A76" s="54"/>
      <c r="B76" s="51"/>
      <c r="C76" s="51"/>
      <c r="D76" s="51"/>
      <c r="E76" s="51"/>
      <c r="F76" s="51"/>
      <c r="G76" s="51"/>
      <c r="H76" s="51"/>
      <c r="I76" s="51"/>
      <c r="J76" s="51"/>
      <c r="K76" s="95"/>
      <c r="L76" s="54"/>
      <c r="M76" s="51"/>
      <c r="N76" s="51"/>
      <c r="O76" s="51"/>
      <c r="P76" s="51"/>
      <c r="Q76" s="51"/>
      <c r="R76" s="51"/>
      <c r="S76" s="51"/>
      <c r="T76" s="51"/>
      <c r="U76" s="51"/>
    </row>
    <row r="77" spans="1:21" x14ac:dyDescent="0.2">
      <c r="A77" s="54"/>
      <c r="B77" s="51"/>
      <c r="C77" s="51"/>
      <c r="D77" s="51"/>
      <c r="E77" s="51"/>
      <c r="F77" s="51"/>
      <c r="G77" s="51"/>
      <c r="H77" s="51"/>
      <c r="I77" s="51"/>
      <c r="J77" s="51"/>
      <c r="K77" s="95"/>
      <c r="L77" s="54"/>
      <c r="M77" s="51"/>
      <c r="N77" s="51"/>
      <c r="O77" s="51"/>
      <c r="P77" s="51"/>
      <c r="Q77" s="51"/>
      <c r="R77" s="51"/>
      <c r="S77" s="51"/>
      <c r="T77" s="51"/>
      <c r="U77" s="51"/>
    </row>
    <row r="78" spans="1:21" x14ac:dyDescent="0.2">
      <c r="A78" s="54"/>
      <c r="B78" s="51"/>
      <c r="C78" s="51"/>
      <c r="D78" s="51"/>
      <c r="E78" s="51"/>
      <c r="F78" s="51"/>
      <c r="G78" s="51"/>
      <c r="H78" s="51"/>
      <c r="I78" s="51"/>
      <c r="J78" s="51"/>
      <c r="K78" s="95"/>
      <c r="L78" s="54"/>
      <c r="M78" s="51"/>
      <c r="N78" s="51"/>
      <c r="O78" s="51"/>
      <c r="P78" s="51"/>
      <c r="Q78" s="51"/>
      <c r="R78" s="51"/>
      <c r="S78" s="51"/>
      <c r="T78" s="51"/>
      <c r="U78" s="51"/>
    </row>
    <row r="79" spans="1:21" x14ac:dyDescent="0.2">
      <c r="A79" s="54"/>
      <c r="B79" s="51"/>
      <c r="C79" s="51"/>
      <c r="D79" s="51"/>
      <c r="E79" s="51"/>
      <c r="F79" s="51"/>
      <c r="G79" s="51"/>
      <c r="H79" s="51"/>
      <c r="I79" s="51"/>
      <c r="J79" s="51"/>
      <c r="K79" s="95"/>
      <c r="L79" s="54"/>
      <c r="M79" s="51"/>
      <c r="N79" s="51"/>
      <c r="O79" s="51"/>
      <c r="P79" s="51"/>
      <c r="Q79" s="51"/>
      <c r="R79" s="51"/>
      <c r="S79" s="51"/>
      <c r="T79" s="51"/>
      <c r="U79" s="51"/>
    </row>
    <row r="83" spans="1:21" x14ac:dyDescent="0.2">
      <c r="A83" s="95"/>
      <c r="B83" s="51"/>
      <c r="C83" s="51"/>
      <c r="D83" s="51"/>
      <c r="E83" s="51"/>
      <c r="F83" s="51"/>
      <c r="G83" s="51"/>
      <c r="H83" s="51"/>
      <c r="I83" s="51"/>
      <c r="J83" s="51"/>
      <c r="K83" s="95"/>
      <c r="L83" s="95"/>
      <c r="M83" s="51"/>
      <c r="N83" s="51"/>
      <c r="O83" s="51"/>
      <c r="P83" s="51"/>
      <c r="Q83" s="51"/>
      <c r="R83" s="51"/>
      <c r="S83" s="51"/>
      <c r="T83" s="51"/>
      <c r="U83" s="51"/>
    </row>
    <row r="84" spans="1:21" x14ac:dyDescent="0.2">
      <c r="A84" s="95"/>
      <c r="B84" s="51"/>
      <c r="C84" s="51"/>
      <c r="D84" s="51"/>
      <c r="E84" s="51"/>
      <c r="F84" s="51"/>
      <c r="G84" s="51"/>
      <c r="H84" s="51"/>
      <c r="I84" s="51"/>
      <c r="J84" s="51"/>
      <c r="K84" s="95"/>
      <c r="L84" s="95"/>
      <c r="M84" s="51"/>
      <c r="N84" s="51"/>
      <c r="O84" s="51"/>
      <c r="P84" s="51"/>
      <c r="Q84" s="51"/>
      <c r="R84" s="51"/>
      <c r="S84" s="51"/>
      <c r="T84" s="51"/>
      <c r="U84" s="51"/>
    </row>
    <row r="85" spans="1:21" x14ac:dyDescent="0.2">
      <c r="A85" s="54"/>
      <c r="B85" s="51"/>
      <c r="C85" s="51"/>
      <c r="D85" s="51"/>
      <c r="E85" s="51"/>
      <c r="F85" s="51"/>
      <c r="G85" s="51"/>
      <c r="H85" s="51"/>
      <c r="I85" s="51"/>
      <c r="J85" s="51"/>
      <c r="K85" s="95"/>
      <c r="L85" s="54"/>
      <c r="M85" s="51"/>
      <c r="N85" s="51"/>
      <c r="O85" s="51"/>
      <c r="P85" s="51"/>
      <c r="Q85" s="51"/>
      <c r="R85" s="51"/>
      <c r="S85" s="51"/>
      <c r="T85" s="51"/>
      <c r="U85" s="51"/>
    </row>
    <row r="86" spans="1:21" x14ac:dyDescent="0.2">
      <c r="A86" s="54"/>
      <c r="B86" s="51"/>
      <c r="C86" s="51"/>
      <c r="D86" s="51"/>
      <c r="E86" s="51"/>
      <c r="F86" s="51"/>
      <c r="G86" s="51"/>
      <c r="H86" s="51"/>
      <c r="I86" s="51"/>
      <c r="J86" s="51"/>
      <c r="K86" s="95"/>
      <c r="L86" s="54"/>
      <c r="M86" s="51"/>
      <c r="N86" s="51"/>
      <c r="O86" s="51"/>
      <c r="P86" s="51"/>
      <c r="Q86" s="51"/>
      <c r="R86" s="51"/>
      <c r="S86" s="51"/>
      <c r="T86" s="51"/>
      <c r="U86" s="51"/>
    </row>
    <row r="87" spans="1:21" x14ac:dyDescent="0.2">
      <c r="A87" s="54"/>
      <c r="B87" s="51"/>
      <c r="C87" s="51"/>
      <c r="D87" s="51"/>
      <c r="E87" s="51"/>
      <c r="F87" s="51"/>
      <c r="G87" s="51"/>
      <c r="H87" s="51"/>
      <c r="I87" s="51"/>
      <c r="J87" s="51"/>
      <c r="K87" s="95"/>
      <c r="L87" s="54"/>
      <c r="M87" s="51"/>
      <c r="N87" s="51"/>
      <c r="O87" s="51"/>
      <c r="P87" s="51"/>
      <c r="Q87" s="51"/>
      <c r="R87" s="51"/>
      <c r="S87" s="51"/>
      <c r="T87" s="51"/>
      <c r="U87" s="51"/>
    </row>
    <row r="88" spans="1:21" x14ac:dyDescent="0.2">
      <c r="A88" s="54"/>
      <c r="B88" s="51"/>
      <c r="C88" s="51"/>
      <c r="D88" s="51"/>
      <c r="E88" s="51"/>
      <c r="F88" s="51"/>
      <c r="G88" s="51"/>
      <c r="H88" s="51"/>
      <c r="I88" s="51"/>
      <c r="J88" s="51"/>
      <c r="K88" s="95"/>
      <c r="L88" s="54"/>
      <c r="M88" s="51"/>
      <c r="N88" s="51"/>
      <c r="O88" s="51"/>
      <c r="P88" s="51"/>
      <c r="Q88" s="51"/>
      <c r="R88" s="51"/>
      <c r="S88" s="51"/>
      <c r="T88" s="51"/>
      <c r="U88" s="51"/>
    </row>
    <row r="92" spans="1:21" x14ac:dyDescent="0.2">
      <c r="A92" s="95"/>
      <c r="B92" s="51"/>
      <c r="C92" s="51"/>
      <c r="D92" s="51"/>
      <c r="E92" s="51"/>
      <c r="F92" s="51"/>
      <c r="G92" s="51"/>
      <c r="H92" s="51"/>
      <c r="I92" s="51"/>
      <c r="J92" s="51"/>
      <c r="K92" s="95"/>
      <c r="L92" s="95"/>
      <c r="M92" s="51"/>
      <c r="N92" s="51"/>
      <c r="O92" s="51"/>
      <c r="P92" s="51"/>
      <c r="Q92" s="51"/>
      <c r="R92" s="51"/>
      <c r="S92" s="51"/>
      <c r="T92" s="51"/>
      <c r="U92" s="51"/>
    </row>
    <row r="93" spans="1:21" x14ac:dyDescent="0.2">
      <c r="A93" s="95"/>
      <c r="B93" s="51"/>
      <c r="C93" s="51"/>
      <c r="D93" s="51"/>
      <c r="E93" s="51"/>
      <c r="F93" s="51"/>
      <c r="G93" s="51"/>
      <c r="H93" s="51"/>
      <c r="I93" s="51"/>
      <c r="J93" s="51"/>
      <c r="K93" s="95"/>
      <c r="L93" s="95"/>
      <c r="M93" s="51"/>
      <c r="N93" s="51"/>
      <c r="O93" s="51"/>
      <c r="P93" s="51"/>
      <c r="Q93" s="51"/>
      <c r="R93" s="51"/>
      <c r="S93" s="51"/>
      <c r="T93" s="51"/>
      <c r="U93" s="51"/>
    </row>
    <row r="94" spans="1:21" x14ac:dyDescent="0.2">
      <c r="A94" s="54"/>
      <c r="B94" s="51"/>
      <c r="C94" s="51"/>
      <c r="D94" s="51"/>
      <c r="E94" s="51"/>
      <c r="F94" s="51"/>
      <c r="G94" s="51"/>
      <c r="H94" s="51"/>
      <c r="I94" s="51"/>
      <c r="J94" s="51"/>
      <c r="K94" s="95"/>
      <c r="L94" s="54"/>
      <c r="M94" s="51"/>
      <c r="N94" s="51"/>
      <c r="O94" s="51"/>
      <c r="P94" s="51"/>
      <c r="Q94" s="51"/>
      <c r="R94" s="51"/>
      <c r="S94" s="51"/>
      <c r="T94" s="51"/>
      <c r="U94" s="51"/>
    </row>
    <row r="95" spans="1:21" x14ac:dyDescent="0.2">
      <c r="A95" s="54"/>
      <c r="B95" s="51"/>
      <c r="C95" s="51"/>
      <c r="D95" s="51"/>
      <c r="E95" s="51"/>
      <c r="F95" s="51"/>
      <c r="G95" s="51"/>
      <c r="H95" s="51"/>
      <c r="I95" s="51"/>
      <c r="J95" s="51"/>
      <c r="K95" s="95"/>
      <c r="L95" s="54"/>
      <c r="M95" s="51"/>
      <c r="N95" s="51"/>
      <c r="O95" s="51"/>
      <c r="P95" s="51"/>
      <c r="Q95" s="51"/>
      <c r="R95" s="51"/>
      <c r="S95" s="51"/>
      <c r="T95" s="51"/>
      <c r="U95" s="51"/>
    </row>
    <row r="96" spans="1:21" x14ac:dyDescent="0.2">
      <c r="A96" s="54"/>
      <c r="B96" s="51"/>
      <c r="C96" s="51"/>
      <c r="D96" s="51"/>
      <c r="E96" s="51"/>
      <c r="F96" s="51"/>
      <c r="G96" s="51"/>
      <c r="H96" s="51"/>
      <c r="I96" s="51"/>
      <c r="J96" s="51"/>
      <c r="K96" s="95"/>
      <c r="L96" s="54"/>
      <c r="M96" s="51"/>
      <c r="N96" s="51"/>
      <c r="O96" s="51"/>
      <c r="P96" s="51"/>
      <c r="Q96" s="51"/>
      <c r="R96" s="51"/>
      <c r="S96" s="51"/>
      <c r="T96" s="51"/>
      <c r="U96" s="51"/>
    </row>
    <row r="97" spans="1:21" x14ac:dyDescent="0.2">
      <c r="A97" s="54"/>
      <c r="B97" s="51"/>
      <c r="C97" s="51"/>
      <c r="D97" s="51"/>
      <c r="E97" s="51"/>
      <c r="F97" s="51"/>
      <c r="G97" s="51"/>
      <c r="H97" s="51"/>
      <c r="I97" s="51"/>
      <c r="J97" s="51"/>
      <c r="K97" s="95"/>
      <c r="L97" s="54"/>
      <c r="M97" s="51"/>
      <c r="N97" s="51"/>
      <c r="O97" s="51"/>
      <c r="P97" s="51"/>
      <c r="Q97" s="51"/>
      <c r="R97" s="51"/>
      <c r="S97" s="51"/>
      <c r="T97" s="51"/>
      <c r="U97" s="51"/>
    </row>
    <row r="101" spans="1:21" x14ac:dyDescent="0.2">
      <c r="A101" s="95"/>
      <c r="B101" s="51"/>
      <c r="C101" s="51"/>
      <c r="D101" s="51"/>
      <c r="E101" s="51"/>
      <c r="F101" s="51"/>
      <c r="G101" s="51"/>
      <c r="H101" s="51"/>
      <c r="I101" s="51"/>
      <c r="J101" s="51"/>
      <c r="K101" s="95"/>
      <c r="L101" s="95"/>
      <c r="M101" s="51"/>
      <c r="N101" s="51"/>
      <c r="O101" s="51"/>
      <c r="P101" s="51"/>
      <c r="Q101" s="51"/>
      <c r="R101" s="51"/>
      <c r="S101" s="51"/>
      <c r="T101" s="51"/>
      <c r="U101" s="51"/>
    </row>
    <row r="102" spans="1:21" x14ac:dyDescent="0.2">
      <c r="A102" s="95"/>
      <c r="B102" s="51"/>
      <c r="C102" s="51"/>
      <c r="D102" s="51"/>
      <c r="E102" s="51"/>
      <c r="F102" s="51"/>
      <c r="G102" s="51"/>
      <c r="H102" s="51"/>
      <c r="I102" s="51"/>
      <c r="J102" s="51"/>
      <c r="K102" s="95"/>
      <c r="L102" s="95"/>
      <c r="M102" s="51"/>
      <c r="N102" s="51"/>
      <c r="O102" s="51"/>
      <c r="P102" s="51"/>
      <c r="Q102" s="51"/>
      <c r="R102" s="51"/>
      <c r="S102" s="51"/>
      <c r="T102" s="51"/>
      <c r="U102" s="51"/>
    </row>
    <row r="103" spans="1:21" x14ac:dyDescent="0.2">
      <c r="A103" s="54"/>
      <c r="B103" s="51"/>
      <c r="C103" s="51"/>
      <c r="D103" s="51"/>
      <c r="E103" s="51"/>
      <c r="F103" s="51"/>
      <c r="G103" s="51"/>
      <c r="H103" s="51"/>
      <c r="I103" s="51"/>
      <c r="J103" s="51"/>
      <c r="K103" s="95"/>
      <c r="L103" s="54"/>
      <c r="M103" s="51"/>
      <c r="N103" s="51"/>
      <c r="O103" s="51"/>
      <c r="P103" s="51"/>
      <c r="Q103" s="51"/>
      <c r="R103" s="51"/>
      <c r="S103" s="51"/>
      <c r="T103" s="51"/>
      <c r="U103" s="51"/>
    </row>
    <row r="104" spans="1:21" x14ac:dyDescent="0.2">
      <c r="A104" s="54"/>
      <c r="B104" s="51"/>
      <c r="C104" s="51"/>
      <c r="D104" s="51"/>
      <c r="E104" s="51"/>
      <c r="F104" s="51"/>
      <c r="G104" s="51"/>
      <c r="H104" s="51"/>
      <c r="I104" s="51"/>
      <c r="J104" s="51"/>
      <c r="K104" s="95"/>
      <c r="L104" s="54"/>
      <c r="M104" s="51"/>
      <c r="N104" s="51"/>
      <c r="O104" s="51"/>
      <c r="P104" s="51"/>
      <c r="Q104" s="51"/>
      <c r="R104" s="51"/>
      <c r="S104" s="51"/>
      <c r="T104" s="51"/>
      <c r="U104" s="51"/>
    </row>
    <row r="105" spans="1:21" x14ac:dyDescent="0.2">
      <c r="A105" s="54"/>
      <c r="B105" s="51"/>
      <c r="C105" s="51"/>
      <c r="D105" s="51"/>
      <c r="E105" s="51"/>
      <c r="F105" s="51"/>
      <c r="G105" s="51"/>
      <c r="H105" s="51"/>
      <c r="I105" s="51"/>
      <c r="J105" s="51"/>
      <c r="K105" s="95"/>
      <c r="L105" s="54"/>
      <c r="M105" s="51"/>
      <c r="N105" s="51"/>
      <c r="O105" s="51"/>
      <c r="P105" s="51"/>
      <c r="Q105" s="51"/>
      <c r="R105" s="51"/>
      <c r="S105" s="51"/>
      <c r="T105" s="51"/>
      <c r="U105" s="51"/>
    </row>
    <row r="106" spans="1:21" x14ac:dyDescent="0.2">
      <c r="A106" s="54"/>
      <c r="B106" s="51"/>
      <c r="C106" s="51"/>
      <c r="D106" s="51"/>
      <c r="E106" s="51"/>
      <c r="F106" s="51"/>
      <c r="G106" s="51"/>
      <c r="H106" s="51"/>
      <c r="I106" s="51"/>
      <c r="J106" s="51"/>
      <c r="K106" s="95"/>
      <c r="L106" s="54"/>
      <c r="M106" s="51"/>
      <c r="N106" s="51"/>
      <c r="O106" s="51"/>
      <c r="P106" s="51"/>
      <c r="Q106" s="51"/>
      <c r="R106" s="51"/>
      <c r="S106" s="51"/>
      <c r="T106" s="51"/>
      <c r="U106" s="51"/>
    </row>
    <row r="110" spans="1:21" x14ac:dyDescent="0.2">
      <c r="A110" s="95"/>
      <c r="B110" s="51"/>
      <c r="C110" s="51"/>
      <c r="D110" s="51"/>
      <c r="E110" s="51"/>
      <c r="F110" s="51"/>
      <c r="G110" s="51"/>
      <c r="H110" s="51"/>
      <c r="I110" s="51"/>
      <c r="J110" s="51"/>
      <c r="K110" s="95"/>
      <c r="L110" s="95"/>
      <c r="M110" s="51"/>
      <c r="N110" s="51"/>
      <c r="O110" s="51"/>
      <c r="P110" s="51"/>
      <c r="Q110" s="51"/>
      <c r="R110" s="51"/>
      <c r="S110" s="51"/>
      <c r="T110" s="51"/>
      <c r="U110" s="51"/>
    </row>
    <row r="111" spans="1:21" x14ac:dyDescent="0.2">
      <c r="A111" s="95"/>
      <c r="B111" s="51"/>
      <c r="C111" s="51"/>
      <c r="D111" s="51"/>
      <c r="E111" s="51"/>
      <c r="F111" s="51"/>
      <c r="G111" s="51"/>
      <c r="H111" s="51"/>
      <c r="I111" s="51"/>
      <c r="J111" s="51"/>
      <c r="K111" s="95"/>
      <c r="L111" s="95"/>
      <c r="M111" s="51"/>
      <c r="N111" s="51"/>
      <c r="O111" s="51"/>
      <c r="P111" s="51"/>
      <c r="Q111" s="51"/>
      <c r="R111" s="51"/>
      <c r="S111" s="51"/>
      <c r="T111" s="51"/>
      <c r="U111" s="51"/>
    </row>
    <row r="112" spans="1:21" x14ac:dyDescent="0.2">
      <c r="A112" s="54"/>
      <c r="B112" s="51"/>
      <c r="C112" s="51"/>
      <c r="D112" s="51"/>
      <c r="E112" s="51"/>
      <c r="F112" s="51"/>
      <c r="G112" s="51"/>
      <c r="H112" s="51"/>
      <c r="I112" s="51"/>
      <c r="J112" s="51"/>
      <c r="K112" s="95"/>
      <c r="L112" s="54"/>
      <c r="M112" s="51"/>
      <c r="N112" s="51"/>
      <c r="O112" s="51"/>
      <c r="P112" s="51"/>
      <c r="Q112" s="51"/>
      <c r="R112" s="51"/>
      <c r="S112" s="51"/>
      <c r="T112" s="51"/>
      <c r="U112" s="51"/>
    </row>
    <row r="113" spans="1:21" x14ac:dyDescent="0.2">
      <c r="A113" s="54"/>
      <c r="B113" s="51"/>
      <c r="C113" s="51"/>
      <c r="D113" s="51"/>
      <c r="E113" s="51"/>
      <c r="F113" s="51"/>
      <c r="G113" s="51"/>
      <c r="H113" s="51"/>
      <c r="I113" s="51"/>
      <c r="J113" s="51"/>
      <c r="K113" s="95"/>
      <c r="L113" s="54"/>
      <c r="M113" s="51"/>
      <c r="N113" s="51"/>
      <c r="O113" s="51"/>
      <c r="P113" s="51"/>
      <c r="Q113" s="51"/>
      <c r="R113" s="51"/>
      <c r="S113" s="51"/>
      <c r="T113" s="51"/>
      <c r="U113" s="51"/>
    </row>
    <row r="114" spans="1:21" x14ac:dyDescent="0.2">
      <c r="A114" s="54"/>
      <c r="B114" s="51"/>
      <c r="C114" s="51"/>
      <c r="D114" s="51"/>
      <c r="E114" s="51"/>
      <c r="F114" s="51"/>
      <c r="G114" s="51"/>
      <c r="H114" s="51"/>
      <c r="I114" s="51"/>
      <c r="J114" s="51"/>
      <c r="K114" s="95"/>
      <c r="L114" s="54"/>
      <c r="M114" s="51"/>
      <c r="N114" s="51"/>
      <c r="O114" s="51"/>
      <c r="P114" s="51"/>
      <c r="Q114" s="51"/>
      <c r="R114" s="51"/>
      <c r="S114" s="51"/>
      <c r="T114" s="51"/>
      <c r="U114" s="51"/>
    </row>
    <row r="115" spans="1:21" x14ac:dyDescent="0.2">
      <c r="A115" s="54"/>
      <c r="B115" s="51"/>
      <c r="C115" s="51"/>
      <c r="D115" s="51"/>
      <c r="E115" s="51"/>
      <c r="F115" s="51"/>
      <c r="G115" s="51"/>
      <c r="H115" s="51"/>
      <c r="I115" s="51"/>
      <c r="J115" s="51"/>
      <c r="K115" s="95"/>
      <c r="L115" s="54"/>
      <c r="M115" s="51"/>
      <c r="N115" s="51"/>
      <c r="O115" s="51"/>
      <c r="P115" s="51"/>
      <c r="Q115" s="51"/>
      <c r="R115" s="51"/>
      <c r="S115" s="51"/>
      <c r="T115" s="51"/>
      <c r="U115" s="51"/>
    </row>
    <row r="119" spans="1:21" x14ac:dyDescent="0.2">
      <c r="A119" s="95"/>
      <c r="B119" s="51"/>
      <c r="C119" s="51"/>
      <c r="D119" s="51"/>
      <c r="E119" s="51"/>
      <c r="F119" s="51"/>
      <c r="G119" s="51"/>
      <c r="H119" s="51"/>
      <c r="I119" s="51"/>
      <c r="J119" s="51"/>
      <c r="K119" s="95"/>
      <c r="L119" s="95"/>
      <c r="M119" s="51"/>
      <c r="N119" s="51"/>
      <c r="O119" s="51"/>
      <c r="P119" s="51"/>
      <c r="Q119" s="51"/>
      <c r="R119" s="51"/>
      <c r="S119" s="51"/>
      <c r="T119" s="51"/>
      <c r="U119" s="51"/>
    </row>
    <row r="120" spans="1:21" x14ac:dyDescent="0.2">
      <c r="A120" s="95"/>
      <c r="B120" s="51"/>
      <c r="C120" s="51"/>
      <c r="D120" s="51"/>
      <c r="E120" s="51"/>
      <c r="F120" s="51"/>
      <c r="G120" s="51"/>
      <c r="H120" s="51"/>
      <c r="I120" s="51"/>
      <c r="J120" s="51"/>
      <c r="K120" s="95"/>
      <c r="L120" s="95"/>
      <c r="M120" s="51"/>
      <c r="N120" s="51"/>
      <c r="O120" s="51"/>
      <c r="P120" s="51"/>
      <c r="Q120" s="51"/>
      <c r="R120" s="51"/>
      <c r="S120" s="51"/>
      <c r="T120" s="51"/>
      <c r="U120" s="51"/>
    </row>
    <row r="121" spans="1:21" x14ac:dyDescent="0.2">
      <c r="A121" s="54"/>
      <c r="B121" s="51"/>
      <c r="C121" s="51"/>
      <c r="D121" s="51"/>
      <c r="E121" s="51"/>
      <c r="F121" s="51"/>
      <c r="G121" s="51"/>
      <c r="H121" s="51"/>
      <c r="I121" s="51"/>
      <c r="J121" s="51"/>
      <c r="K121" s="95"/>
      <c r="L121" s="54"/>
      <c r="M121" s="51"/>
      <c r="N121" s="51"/>
      <c r="O121" s="51"/>
      <c r="P121" s="51"/>
      <c r="Q121" s="51"/>
      <c r="R121" s="51"/>
      <c r="S121" s="51"/>
      <c r="T121" s="51"/>
      <c r="U121" s="51"/>
    </row>
    <row r="122" spans="1:21" x14ac:dyDescent="0.2">
      <c r="A122" s="54"/>
      <c r="B122" s="51"/>
      <c r="C122" s="51"/>
      <c r="D122" s="51"/>
      <c r="E122" s="51"/>
      <c r="F122" s="51"/>
      <c r="G122" s="51"/>
      <c r="H122" s="51"/>
      <c r="I122" s="51"/>
      <c r="J122" s="51"/>
      <c r="K122" s="95"/>
      <c r="L122" s="54"/>
      <c r="M122" s="51"/>
      <c r="N122" s="51"/>
      <c r="O122" s="51"/>
      <c r="P122" s="51"/>
      <c r="Q122" s="51"/>
      <c r="R122" s="51"/>
      <c r="S122" s="51"/>
      <c r="T122" s="51"/>
      <c r="U122" s="51"/>
    </row>
    <row r="123" spans="1:21" x14ac:dyDescent="0.2">
      <c r="A123" s="54"/>
      <c r="B123" s="51"/>
      <c r="C123" s="51"/>
      <c r="D123" s="51"/>
      <c r="E123" s="51"/>
      <c r="F123" s="51"/>
      <c r="G123" s="51"/>
      <c r="H123" s="51"/>
      <c r="I123" s="51"/>
      <c r="J123" s="51"/>
      <c r="K123" s="95"/>
      <c r="L123" s="54"/>
      <c r="M123" s="51"/>
      <c r="N123" s="51"/>
      <c r="O123" s="51"/>
      <c r="P123" s="51"/>
      <c r="Q123" s="51"/>
      <c r="R123" s="51"/>
      <c r="S123" s="51"/>
      <c r="T123" s="51"/>
      <c r="U123" s="51"/>
    </row>
    <row r="124" spans="1:21" x14ac:dyDescent="0.2">
      <c r="A124" s="54"/>
      <c r="B124" s="51"/>
      <c r="C124" s="51"/>
      <c r="D124" s="51"/>
      <c r="E124" s="51"/>
      <c r="F124" s="51"/>
      <c r="G124" s="51"/>
      <c r="H124" s="51"/>
      <c r="I124" s="51"/>
      <c r="J124" s="51"/>
      <c r="K124" s="95"/>
      <c r="L124" s="54"/>
      <c r="M124" s="51"/>
      <c r="N124" s="51"/>
      <c r="O124" s="51"/>
      <c r="P124" s="51"/>
      <c r="Q124" s="51"/>
      <c r="R124" s="51"/>
      <c r="S124" s="51"/>
      <c r="T124" s="51"/>
      <c r="U124" s="51"/>
    </row>
    <row r="128" spans="1:21" x14ac:dyDescent="0.2">
      <c r="A128" s="95"/>
      <c r="B128" s="51"/>
      <c r="C128" s="51"/>
      <c r="D128" s="51"/>
      <c r="E128" s="51"/>
      <c r="F128" s="51"/>
      <c r="G128" s="51"/>
      <c r="H128" s="51"/>
      <c r="I128" s="51"/>
      <c r="J128" s="51"/>
      <c r="K128" s="95"/>
      <c r="L128" s="95"/>
      <c r="M128" s="51"/>
      <c r="N128" s="51"/>
      <c r="O128" s="51"/>
      <c r="P128" s="51"/>
      <c r="Q128" s="51"/>
      <c r="R128" s="51"/>
      <c r="S128" s="51"/>
      <c r="T128" s="51"/>
      <c r="U128" s="51"/>
    </row>
    <row r="129" spans="1:21" x14ac:dyDescent="0.2">
      <c r="A129" s="95"/>
      <c r="B129" s="51"/>
      <c r="C129" s="51"/>
      <c r="D129" s="51"/>
      <c r="E129" s="51"/>
      <c r="F129" s="51"/>
      <c r="G129" s="51"/>
      <c r="H129" s="51"/>
      <c r="I129" s="51"/>
      <c r="J129" s="51"/>
      <c r="K129" s="95"/>
      <c r="L129" s="95"/>
      <c r="M129" s="51"/>
      <c r="N129" s="51"/>
      <c r="O129" s="51"/>
      <c r="P129" s="51"/>
      <c r="Q129" s="51"/>
      <c r="R129" s="51"/>
      <c r="S129" s="51"/>
      <c r="T129" s="51"/>
      <c r="U129" s="51"/>
    </row>
    <row r="130" spans="1:21" x14ac:dyDescent="0.2">
      <c r="A130" s="54"/>
      <c r="B130" s="51"/>
      <c r="C130" s="51"/>
      <c r="D130" s="51"/>
      <c r="E130" s="51"/>
      <c r="F130" s="51"/>
      <c r="G130" s="51"/>
      <c r="H130" s="51"/>
      <c r="I130" s="51"/>
      <c r="J130" s="51"/>
      <c r="K130" s="95"/>
      <c r="L130" s="54"/>
      <c r="M130" s="51"/>
      <c r="N130" s="51"/>
      <c r="O130" s="51"/>
      <c r="P130" s="51"/>
      <c r="Q130" s="51"/>
      <c r="R130" s="51"/>
      <c r="S130" s="51"/>
      <c r="T130" s="51"/>
      <c r="U130" s="51"/>
    </row>
    <row r="131" spans="1:21" x14ac:dyDescent="0.2">
      <c r="A131" s="54"/>
      <c r="B131" s="51"/>
      <c r="C131" s="51"/>
      <c r="D131" s="51"/>
      <c r="E131" s="51"/>
      <c r="F131" s="51"/>
      <c r="G131" s="51"/>
      <c r="H131" s="51"/>
      <c r="I131" s="51"/>
      <c r="J131" s="51"/>
      <c r="K131" s="95"/>
      <c r="L131" s="54"/>
      <c r="M131" s="51"/>
      <c r="N131" s="51"/>
      <c r="O131" s="51"/>
      <c r="P131" s="51"/>
      <c r="Q131" s="51"/>
      <c r="R131" s="51"/>
      <c r="S131" s="51"/>
      <c r="T131" s="51"/>
      <c r="U131" s="51"/>
    </row>
    <row r="132" spans="1:21" x14ac:dyDescent="0.2">
      <c r="A132" s="54"/>
      <c r="B132" s="51"/>
      <c r="C132" s="51"/>
      <c r="D132" s="51"/>
      <c r="E132" s="51"/>
      <c r="F132" s="51"/>
      <c r="G132" s="51"/>
      <c r="H132" s="51"/>
      <c r="I132" s="51"/>
      <c r="J132" s="51"/>
      <c r="K132" s="95"/>
      <c r="L132" s="54"/>
      <c r="M132" s="51"/>
      <c r="N132" s="51"/>
      <c r="O132" s="51"/>
      <c r="P132" s="51"/>
      <c r="Q132" s="51"/>
      <c r="R132" s="51"/>
      <c r="S132" s="51"/>
      <c r="T132" s="51"/>
      <c r="U132" s="51"/>
    </row>
    <row r="133" spans="1:21" x14ac:dyDescent="0.2">
      <c r="A133" s="54"/>
      <c r="B133" s="51"/>
      <c r="C133" s="51"/>
      <c r="D133" s="51"/>
      <c r="E133" s="51"/>
      <c r="F133" s="51"/>
      <c r="G133" s="51"/>
      <c r="H133" s="51"/>
      <c r="I133" s="51"/>
      <c r="J133" s="51"/>
      <c r="K133" s="95"/>
      <c r="L133" s="54"/>
      <c r="M133" s="51"/>
      <c r="N133" s="51"/>
      <c r="O133" s="51"/>
      <c r="P133" s="51"/>
      <c r="Q133" s="51"/>
      <c r="R133" s="51"/>
      <c r="S133" s="51"/>
      <c r="T133" s="51"/>
      <c r="U133" s="51"/>
    </row>
    <row r="137" spans="1:21" x14ac:dyDescent="0.2">
      <c r="A137" s="95"/>
      <c r="B137" s="51"/>
      <c r="C137" s="51"/>
      <c r="D137" s="51"/>
      <c r="E137" s="51"/>
      <c r="F137" s="51"/>
      <c r="G137" s="51"/>
      <c r="H137" s="51"/>
      <c r="I137" s="51"/>
      <c r="J137" s="51"/>
      <c r="K137" s="95"/>
      <c r="L137" s="95"/>
      <c r="M137" s="51"/>
      <c r="N137" s="51"/>
      <c r="O137" s="51"/>
      <c r="P137" s="51"/>
      <c r="Q137" s="51"/>
      <c r="R137" s="51"/>
      <c r="S137" s="51"/>
      <c r="T137" s="51"/>
      <c r="U137" s="51"/>
    </row>
    <row r="138" spans="1:21" x14ac:dyDescent="0.2">
      <c r="A138" s="95"/>
      <c r="B138" s="51"/>
      <c r="C138" s="51"/>
      <c r="D138" s="51"/>
      <c r="E138" s="51"/>
      <c r="F138" s="51"/>
      <c r="G138" s="51"/>
      <c r="H138" s="51"/>
      <c r="I138" s="51"/>
      <c r="J138" s="51"/>
      <c r="K138" s="95"/>
      <c r="L138" s="95"/>
      <c r="M138" s="51"/>
      <c r="N138" s="51"/>
      <c r="O138" s="51"/>
      <c r="P138" s="51"/>
      <c r="Q138" s="51"/>
      <c r="R138" s="51"/>
      <c r="S138" s="51"/>
      <c r="T138" s="51"/>
      <c r="U138" s="51"/>
    </row>
    <row r="139" spans="1:21" x14ac:dyDescent="0.2">
      <c r="A139" s="54"/>
      <c r="B139" s="51"/>
      <c r="C139" s="51"/>
      <c r="D139" s="51"/>
      <c r="E139" s="51"/>
      <c r="F139" s="51"/>
      <c r="G139" s="51"/>
      <c r="H139" s="51"/>
      <c r="I139" s="51"/>
      <c r="J139" s="51"/>
      <c r="K139" s="95"/>
      <c r="L139" s="54"/>
      <c r="M139" s="51"/>
      <c r="N139" s="51"/>
      <c r="O139" s="51"/>
      <c r="P139" s="51"/>
      <c r="Q139" s="51"/>
      <c r="R139" s="51"/>
      <c r="S139" s="51"/>
      <c r="T139" s="51"/>
      <c r="U139" s="51"/>
    </row>
    <row r="140" spans="1:21" x14ac:dyDescent="0.2">
      <c r="A140" s="54"/>
      <c r="B140" s="51"/>
      <c r="C140" s="51"/>
      <c r="D140" s="51"/>
      <c r="E140" s="51"/>
      <c r="F140" s="51"/>
      <c r="G140" s="51"/>
      <c r="H140" s="51"/>
      <c r="I140" s="51"/>
      <c r="J140" s="51"/>
      <c r="K140" s="95"/>
      <c r="L140" s="54"/>
      <c r="M140" s="51"/>
      <c r="N140" s="51"/>
      <c r="O140" s="51"/>
      <c r="P140" s="51"/>
      <c r="Q140" s="51"/>
      <c r="R140" s="51"/>
      <c r="S140" s="51"/>
      <c r="T140" s="51"/>
      <c r="U140" s="51"/>
    </row>
    <row r="141" spans="1:21" x14ac:dyDescent="0.2">
      <c r="A141" s="54"/>
      <c r="B141" s="51"/>
      <c r="C141" s="51"/>
      <c r="D141" s="51"/>
      <c r="E141" s="51"/>
      <c r="F141" s="51"/>
      <c r="G141" s="51"/>
      <c r="H141" s="51"/>
      <c r="I141" s="51"/>
      <c r="J141" s="51"/>
      <c r="K141" s="95"/>
      <c r="L141" s="54"/>
      <c r="M141" s="51"/>
      <c r="N141" s="51"/>
      <c r="O141" s="51"/>
      <c r="P141" s="51"/>
      <c r="Q141" s="51"/>
      <c r="R141" s="51"/>
      <c r="S141" s="51"/>
      <c r="T141" s="51"/>
      <c r="U141" s="51"/>
    </row>
    <row r="142" spans="1:21" x14ac:dyDescent="0.2">
      <c r="A142" s="54"/>
      <c r="B142" s="51"/>
      <c r="C142" s="51"/>
      <c r="D142" s="51"/>
      <c r="E142" s="51"/>
      <c r="F142" s="51"/>
      <c r="G142" s="51"/>
      <c r="H142" s="51"/>
      <c r="I142" s="51"/>
      <c r="J142" s="51"/>
      <c r="K142" s="95"/>
      <c r="L142" s="54"/>
      <c r="M142" s="51"/>
      <c r="N142" s="51"/>
      <c r="O142" s="51"/>
      <c r="P142" s="51"/>
      <c r="Q142" s="51"/>
      <c r="R142" s="51"/>
      <c r="S142" s="51"/>
      <c r="T142" s="51"/>
      <c r="U142" s="51"/>
    </row>
    <row r="146" spans="1:21" x14ac:dyDescent="0.2">
      <c r="A146" s="95"/>
      <c r="B146" s="51"/>
      <c r="C146" s="51"/>
      <c r="D146" s="51"/>
      <c r="E146" s="51"/>
      <c r="F146" s="51"/>
      <c r="G146" s="51"/>
      <c r="H146" s="51"/>
      <c r="I146" s="51"/>
      <c r="J146" s="51"/>
      <c r="K146" s="95"/>
      <c r="L146" s="95"/>
      <c r="M146" s="51"/>
      <c r="N146" s="51"/>
      <c r="O146" s="51"/>
      <c r="P146" s="51"/>
      <c r="Q146" s="51"/>
      <c r="R146" s="51"/>
      <c r="S146" s="51"/>
      <c r="T146" s="51"/>
      <c r="U146" s="51"/>
    </row>
    <row r="147" spans="1:21" x14ac:dyDescent="0.2">
      <c r="A147" s="95"/>
      <c r="B147" s="51"/>
      <c r="C147" s="51"/>
      <c r="D147" s="51"/>
      <c r="E147" s="51"/>
      <c r="F147" s="51"/>
      <c r="G147" s="51"/>
      <c r="H147" s="51"/>
      <c r="I147" s="51"/>
      <c r="J147" s="51"/>
      <c r="K147" s="95"/>
      <c r="L147" s="95"/>
      <c r="M147" s="51"/>
      <c r="N147" s="51"/>
      <c r="O147" s="51"/>
      <c r="P147" s="51"/>
      <c r="Q147" s="51"/>
      <c r="R147" s="51"/>
      <c r="S147" s="51"/>
      <c r="T147" s="51"/>
      <c r="U147" s="51"/>
    </row>
    <row r="148" spans="1:21" x14ac:dyDescent="0.2">
      <c r="A148" s="54"/>
      <c r="B148" s="51"/>
      <c r="C148" s="51"/>
      <c r="D148" s="51"/>
      <c r="E148" s="51"/>
      <c r="F148" s="51"/>
      <c r="G148" s="51"/>
      <c r="H148" s="51"/>
      <c r="I148" s="51"/>
      <c r="J148" s="51"/>
      <c r="K148" s="95"/>
      <c r="L148" s="54"/>
      <c r="M148" s="51"/>
      <c r="N148" s="51"/>
      <c r="O148" s="51"/>
      <c r="P148" s="51"/>
      <c r="Q148" s="51"/>
      <c r="R148" s="51"/>
      <c r="S148" s="51"/>
      <c r="T148" s="51"/>
      <c r="U148" s="51"/>
    </row>
    <row r="149" spans="1:21" x14ac:dyDescent="0.2">
      <c r="A149" s="54"/>
      <c r="B149" s="51"/>
      <c r="C149" s="51"/>
      <c r="D149" s="51"/>
      <c r="E149" s="51"/>
      <c r="F149" s="51"/>
      <c r="G149" s="51"/>
      <c r="H149" s="51"/>
      <c r="I149" s="51"/>
      <c r="J149" s="51"/>
      <c r="K149" s="95"/>
      <c r="L149" s="54"/>
      <c r="M149" s="51"/>
      <c r="N149" s="51"/>
      <c r="O149" s="51"/>
      <c r="P149" s="51"/>
      <c r="Q149" s="51"/>
      <c r="R149" s="51"/>
      <c r="S149" s="51"/>
      <c r="T149" s="51"/>
      <c r="U149" s="51"/>
    </row>
    <row r="150" spans="1:21" x14ac:dyDescent="0.2">
      <c r="A150" s="54"/>
      <c r="B150" s="51"/>
      <c r="C150" s="51"/>
      <c r="D150" s="51"/>
      <c r="E150" s="51"/>
      <c r="F150" s="51"/>
      <c r="G150" s="51"/>
      <c r="H150" s="51"/>
      <c r="I150" s="51"/>
      <c r="J150" s="51"/>
      <c r="K150" s="95"/>
      <c r="L150" s="54"/>
      <c r="M150" s="51"/>
      <c r="N150" s="51"/>
      <c r="O150" s="51"/>
      <c r="P150" s="51"/>
      <c r="Q150" s="51"/>
      <c r="R150" s="51"/>
      <c r="S150" s="51"/>
      <c r="T150" s="51"/>
      <c r="U150" s="51"/>
    </row>
    <row r="151" spans="1:21" x14ac:dyDescent="0.2">
      <c r="A151" s="54"/>
      <c r="B151" s="51"/>
      <c r="C151" s="51"/>
      <c r="D151" s="51"/>
      <c r="E151" s="51"/>
      <c r="F151" s="51"/>
      <c r="G151" s="51"/>
      <c r="H151" s="51"/>
      <c r="I151" s="51"/>
      <c r="J151" s="51"/>
      <c r="K151" s="95"/>
      <c r="L151" s="54"/>
      <c r="M151" s="51"/>
      <c r="N151" s="51"/>
      <c r="O151" s="51"/>
      <c r="P151" s="51"/>
      <c r="Q151" s="51"/>
      <c r="R151" s="51"/>
      <c r="S151" s="51"/>
      <c r="T151" s="51"/>
      <c r="U151" s="5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9"/>
  <sheetViews>
    <sheetView topLeftCell="A37" zoomScale="84" zoomScaleNormal="84" workbookViewId="0">
      <selection activeCell="Z57" sqref="Z57"/>
    </sheetView>
  </sheetViews>
  <sheetFormatPr defaultRowHeight="12.75" x14ac:dyDescent="0.2"/>
  <cols>
    <col min="1" max="1" width="9.140625" style="70"/>
    <col min="2" max="4" width="14.42578125" style="70" bestFit="1" customWidth="1"/>
    <col min="5" max="7" width="13.42578125" style="70" bestFit="1" customWidth="1"/>
    <col min="8" max="9" width="12.28515625" style="70" bestFit="1" customWidth="1"/>
    <col min="10" max="10" width="14.42578125" style="70" bestFit="1" customWidth="1"/>
    <col min="11" max="12" width="9.140625" style="70"/>
    <col min="13" max="21" width="8" style="70" customWidth="1"/>
    <col min="22" max="16384" width="9.140625" style="70"/>
  </cols>
  <sheetData>
    <row r="1" spans="1:22" s="125" customFormat="1" ht="18" customHeight="1" x14ac:dyDescent="0.2">
      <c r="A1" s="124" t="s">
        <v>297</v>
      </c>
      <c r="B1" s="91"/>
      <c r="C1" s="91"/>
      <c r="D1" s="91"/>
      <c r="E1" s="91"/>
      <c r="L1" s="124" t="s">
        <v>298</v>
      </c>
    </row>
    <row r="2" spans="1:22" ht="18.75" customHeight="1" x14ac:dyDescent="0.2">
      <c r="A2" s="80"/>
      <c r="B2" s="90" t="str">
        <f t="array" ref="B2:J2">Label_States_Total</f>
        <v>NSW</v>
      </c>
      <c r="C2" s="90" t="str">
        <v>Vic</v>
      </c>
      <c r="D2" s="90" t="str">
        <v>Qld</v>
      </c>
      <c r="E2" s="90" t="str">
        <v>WA</v>
      </c>
      <c r="F2" s="90" t="str">
        <v>SA</v>
      </c>
      <c r="G2" s="90" t="str">
        <v>Tas</v>
      </c>
      <c r="H2" s="90" t="str">
        <v>ACT</v>
      </c>
      <c r="I2" s="90" t="str">
        <v>NT</v>
      </c>
      <c r="J2" s="90" t="str">
        <v>Total</v>
      </c>
      <c r="K2" s="91"/>
      <c r="L2" s="89"/>
      <c r="M2" s="90" t="str">
        <f t="array" ref="M2:U2">Label_States_Total</f>
        <v>NSW</v>
      </c>
      <c r="N2" s="90" t="str">
        <v>Vic</v>
      </c>
      <c r="O2" s="90" t="str">
        <v>Qld</v>
      </c>
      <c r="P2" s="90" t="str">
        <v>WA</v>
      </c>
      <c r="Q2" s="90" t="str">
        <v>SA</v>
      </c>
      <c r="R2" s="90" t="str">
        <v>Tas</v>
      </c>
      <c r="S2" s="90" t="str">
        <v>ACT</v>
      </c>
      <c r="T2" s="90" t="str">
        <v>NT</v>
      </c>
      <c r="U2" s="90" t="str">
        <v>Total</v>
      </c>
    </row>
    <row r="3" spans="1:22" ht="12.95" customHeight="1" x14ac:dyDescent="0.2">
      <c r="A3" s="81"/>
      <c r="B3" s="74" t="s">
        <v>130</v>
      </c>
      <c r="C3" s="74" t="s">
        <v>130</v>
      </c>
      <c r="D3" s="74" t="s">
        <v>130</v>
      </c>
      <c r="E3" s="74" t="s">
        <v>130</v>
      </c>
      <c r="F3" s="74" t="s">
        <v>130</v>
      </c>
      <c r="G3" s="74" t="s">
        <v>130</v>
      </c>
      <c r="H3" s="74" t="s">
        <v>130</v>
      </c>
      <c r="I3" s="74" t="s">
        <v>130</v>
      </c>
      <c r="J3" s="74" t="s">
        <v>130</v>
      </c>
      <c r="K3" s="79"/>
      <c r="L3" s="81"/>
      <c r="M3" s="74" t="s">
        <v>131</v>
      </c>
      <c r="N3" s="74" t="s">
        <v>131</v>
      </c>
      <c r="O3" s="74" t="s">
        <v>131</v>
      </c>
      <c r="P3" s="74" t="s">
        <v>131</v>
      </c>
      <c r="Q3" s="74" t="s">
        <v>131</v>
      </c>
      <c r="R3" s="74" t="s">
        <v>131</v>
      </c>
      <c r="S3" s="74" t="s">
        <v>131</v>
      </c>
      <c r="T3" s="74" t="s">
        <v>131</v>
      </c>
      <c r="U3" s="74" t="s">
        <v>131</v>
      </c>
    </row>
    <row r="4" spans="1:22" ht="15.75" customHeight="1" x14ac:dyDescent="0.2">
      <c r="A4" s="82" t="s">
        <v>182</v>
      </c>
      <c r="B4" s="73"/>
      <c r="C4" s="73"/>
      <c r="D4" s="73"/>
      <c r="E4" s="73"/>
      <c r="F4" s="73"/>
      <c r="G4" s="73"/>
      <c r="H4" s="73"/>
      <c r="I4" s="73"/>
      <c r="J4" s="73"/>
      <c r="K4" s="82"/>
      <c r="L4" s="82" t="str">
        <f t="array" ref="L4:L68">A4:A68</f>
        <v>Schools education (a)</v>
      </c>
      <c r="M4" s="73"/>
      <c r="N4" s="73"/>
      <c r="O4" s="73"/>
      <c r="P4" s="73"/>
      <c r="Q4" s="73"/>
      <c r="R4" s="73"/>
      <c r="S4" s="73"/>
      <c r="T4" s="73"/>
      <c r="U4" s="73"/>
    </row>
    <row r="5" spans="1:22" ht="15.75" customHeight="1" x14ac:dyDescent="0.2">
      <c r="A5" s="76" t="str">
        <f t="array" ref="A5:A8">Label_FinancialYears</f>
        <v>2010-11</v>
      </c>
      <c r="B5" s="73">
        <f t="array" ref="B5:J8">SCHOOLS_EDUCATION</f>
        <v>12703300661.613701</v>
      </c>
      <c r="C5" s="73">
        <v>9205025398.0445194</v>
      </c>
      <c r="D5" s="73">
        <v>8394245579.2123299</v>
      </c>
      <c r="E5" s="73">
        <v>4368170233.39289</v>
      </c>
      <c r="F5" s="73">
        <v>2981181055.8435402</v>
      </c>
      <c r="G5" s="73">
        <v>1000539366.16511</v>
      </c>
      <c r="H5" s="73">
        <v>608347609.12227595</v>
      </c>
      <c r="I5" s="73">
        <v>710918559.676875</v>
      </c>
      <c r="J5" s="73">
        <v>39971728463.071297</v>
      </c>
      <c r="K5" s="79"/>
      <c r="L5" s="76" t="str">
        <v>2010-11</v>
      </c>
      <c r="M5" s="73">
        <f t="array" ref="M5:U8">B5:J8/Population_IncludingTotal</f>
        <v>1769.2887902634875</v>
      </c>
      <c r="N5" s="73">
        <v>1674.9471356926374</v>
      </c>
      <c r="O5" s="73">
        <v>1891.9244593866435</v>
      </c>
      <c r="P5" s="73">
        <v>1883.5927412894303</v>
      </c>
      <c r="Q5" s="73">
        <v>1826.1647331140805</v>
      </c>
      <c r="R5" s="73">
        <v>1960.9998180489358</v>
      </c>
      <c r="S5" s="73">
        <v>1667.4687024536595</v>
      </c>
      <c r="T5" s="73">
        <v>3086.9372410513074</v>
      </c>
      <c r="U5" s="73">
        <v>1803.0151706124077</v>
      </c>
    </row>
    <row r="6" spans="1:22" ht="15.75" customHeight="1" x14ac:dyDescent="0.2">
      <c r="A6" s="76" t="str">
        <v>2011-12</v>
      </c>
      <c r="B6" s="73">
        <v>13257025414.0809</v>
      </c>
      <c r="C6" s="73">
        <v>9599877716.3073807</v>
      </c>
      <c r="D6" s="73">
        <v>8794707299.8230095</v>
      </c>
      <c r="E6" s="73">
        <v>4597650543.6373196</v>
      </c>
      <c r="F6" s="73">
        <v>3098768223.3087201</v>
      </c>
      <c r="G6" s="73">
        <v>1031705936.05074</v>
      </c>
      <c r="H6" s="73">
        <v>631971009.789886</v>
      </c>
      <c r="I6" s="73">
        <v>730610775.46330905</v>
      </c>
      <c r="J6" s="73">
        <v>41742316918.461304</v>
      </c>
      <c r="K6" s="79"/>
      <c r="L6" s="76" t="str">
        <v>2011-12</v>
      </c>
      <c r="M6" s="73">
        <v>1825.6362260618471</v>
      </c>
      <c r="N6" s="73">
        <v>1719.5853805271279</v>
      </c>
      <c r="O6" s="73">
        <v>1946.3323967956946</v>
      </c>
      <c r="P6" s="73">
        <v>1922.4226137390156</v>
      </c>
      <c r="Q6" s="73">
        <v>1881.5181649658794</v>
      </c>
      <c r="R6" s="73">
        <v>2015.2710766231073</v>
      </c>
      <c r="S6" s="73">
        <v>1702.9301707047166</v>
      </c>
      <c r="T6" s="73">
        <v>3139.6706336545253</v>
      </c>
      <c r="U6" s="73">
        <v>1853.7998419632891</v>
      </c>
    </row>
    <row r="7" spans="1:22" ht="15.75" customHeight="1" x14ac:dyDescent="0.2">
      <c r="A7" s="76" t="str">
        <v>2012-13</v>
      </c>
      <c r="B7" s="73">
        <v>13781174758.413</v>
      </c>
      <c r="C7" s="73">
        <v>10022581264.2202</v>
      </c>
      <c r="D7" s="73">
        <v>9236680828.1552696</v>
      </c>
      <c r="E7" s="73">
        <v>4882606037.2527704</v>
      </c>
      <c r="F7" s="73">
        <v>3218656685.1957502</v>
      </c>
      <c r="G7" s="73">
        <v>1055868493.46127</v>
      </c>
      <c r="H7" s="73">
        <v>658911041.68915796</v>
      </c>
      <c r="I7" s="73">
        <v>762211417.48296499</v>
      </c>
      <c r="J7" s="73">
        <v>43618690525.870399</v>
      </c>
      <c r="K7" s="79"/>
      <c r="L7" s="76" t="str">
        <v>2012-13</v>
      </c>
      <c r="M7" s="73">
        <v>1873.2439506599972</v>
      </c>
      <c r="N7" s="73">
        <v>1764.3830183001783</v>
      </c>
      <c r="O7" s="73">
        <v>2004.102689490534</v>
      </c>
      <c r="P7" s="73">
        <v>1969.1850059055193</v>
      </c>
      <c r="Q7" s="73">
        <v>1936.3870138110888</v>
      </c>
      <c r="R7" s="73">
        <v>2060.3317107395874</v>
      </c>
      <c r="S7" s="73">
        <v>1743.4876092186003</v>
      </c>
      <c r="T7" s="73">
        <v>3185.2508524366053</v>
      </c>
      <c r="U7" s="73">
        <v>1903.2804527740097</v>
      </c>
    </row>
    <row r="8" spans="1:22" ht="15.75" customHeight="1" x14ac:dyDescent="0.2">
      <c r="A8" s="76" t="str">
        <v>2013-14</v>
      </c>
      <c r="B8" s="73">
        <v>14367160666.559299</v>
      </c>
      <c r="C8" s="73">
        <v>10510352936.9254</v>
      </c>
      <c r="D8" s="73">
        <v>9684739212.5361195</v>
      </c>
      <c r="E8" s="73">
        <v>5177216370.8544598</v>
      </c>
      <c r="F8" s="73">
        <v>3340254640.7098498</v>
      </c>
      <c r="G8" s="73">
        <v>1075340231.0569799</v>
      </c>
      <c r="H8" s="73">
        <v>699079728.40935397</v>
      </c>
      <c r="I8" s="73">
        <v>805463940.39853406</v>
      </c>
      <c r="J8" s="73">
        <v>45659607727.449997</v>
      </c>
      <c r="K8" s="82"/>
      <c r="L8" s="76" t="str">
        <v>2013-14</v>
      </c>
      <c r="M8" s="73">
        <v>1924.5451531741444</v>
      </c>
      <c r="N8" s="73">
        <v>1816.1736212189346</v>
      </c>
      <c r="O8" s="73">
        <v>2066.1142826712708</v>
      </c>
      <c r="P8" s="73">
        <v>2030.9618993248559</v>
      </c>
      <c r="Q8" s="73">
        <v>1991.7299662802268</v>
      </c>
      <c r="R8" s="73">
        <v>2092.3987863198076</v>
      </c>
      <c r="S8" s="73">
        <v>1821.0133171727603</v>
      </c>
      <c r="T8" s="73">
        <v>3303.6948914450122</v>
      </c>
      <c r="U8" s="73">
        <v>1959.0038550339279</v>
      </c>
      <c r="V8" s="96"/>
    </row>
    <row r="9" spans="1:22" ht="15.75" customHeight="1" x14ac:dyDescent="0.2">
      <c r="A9" s="82" t="s">
        <v>170</v>
      </c>
      <c r="B9" s="73"/>
      <c r="C9" s="73"/>
      <c r="D9" s="73"/>
      <c r="E9" s="73"/>
      <c r="F9" s="73"/>
      <c r="G9" s="73"/>
      <c r="H9" s="73"/>
      <c r="I9" s="73"/>
      <c r="J9" s="73"/>
      <c r="K9" s="82"/>
      <c r="L9" s="82" t="str">
        <v>Post-secondary education</v>
      </c>
      <c r="M9" s="73"/>
      <c r="N9" s="73"/>
      <c r="O9" s="73"/>
      <c r="P9" s="73"/>
      <c r="Q9" s="73"/>
      <c r="R9" s="73"/>
      <c r="S9" s="73"/>
      <c r="T9" s="73"/>
      <c r="U9" s="73"/>
      <c r="V9" s="96"/>
    </row>
    <row r="10" spans="1:22" ht="15.75" customHeight="1" x14ac:dyDescent="0.2">
      <c r="A10" s="76" t="str">
        <f t="array" ref="A10:A13">Label_FinancialYears</f>
        <v>2010-11</v>
      </c>
      <c r="B10" s="73">
        <f t="array" ref="B10:J13">POST_SECONDARY_EDUCATION</f>
        <v>1716366689.8536301</v>
      </c>
      <c r="C10" s="73">
        <v>1267169466.4405799</v>
      </c>
      <c r="D10" s="73">
        <v>1076056797.7509501</v>
      </c>
      <c r="E10" s="73">
        <v>582365205.41516495</v>
      </c>
      <c r="F10" s="73">
        <v>392086611.94211799</v>
      </c>
      <c r="G10" s="73">
        <v>124392098.937222</v>
      </c>
      <c r="H10" s="73">
        <v>97455196.489001602</v>
      </c>
      <c r="I10" s="73">
        <v>83950943.032585695</v>
      </c>
      <c r="J10" s="73">
        <v>5339843009.8612499</v>
      </c>
      <c r="K10" s="82"/>
      <c r="L10" s="76" t="str">
        <v>2010-11</v>
      </c>
      <c r="M10" s="73">
        <f t="array" ref="M10:U13">B10:J13/Population_IncludingTotal</f>
        <v>239.05191455603295</v>
      </c>
      <c r="N10" s="73">
        <v>230.57425443961299</v>
      </c>
      <c r="O10" s="73">
        <v>242.52544867115017</v>
      </c>
      <c r="P10" s="73">
        <v>251.12090763173097</v>
      </c>
      <c r="Q10" s="73">
        <v>240.17821448697015</v>
      </c>
      <c r="R10" s="73">
        <v>243.80138516445291</v>
      </c>
      <c r="S10" s="73">
        <v>267.12275613500316</v>
      </c>
      <c r="T10" s="73">
        <v>364.5302108675491</v>
      </c>
      <c r="U10" s="73">
        <v>240.86568996793099</v>
      </c>
      <c r="V10" s="96"/>
    </row>
    <row r="11" spans="1:22" ht="15.75" customHeight="1" x14ac:dyDescent="0.2">
      <c r="A11" s="76" t="str">
        <v>2011-12</v>
      </c>
      <c r="B11" s="73">
        <v>1844937810.1375999</v>
      </c>
      <c r="C11" s="73">
        <v>1369239820.3206201</v>
      </c>
      <c r="D11" s="73">
        <v>1159866182.67414</v>
      </c>
      <c r="E11" s="73">
        <v>633740132.03093696</v>
      </c>
      <c r="F11" s="73">
        <v>418843044.37610102</v>
      </c>
      <c r="G11" s="73">
        <v>132337798.47054701</v>
      </c>
      <c r="H11" s="73">
        <v>103463338.62024701</v>
      </c>
      <c r="I11" s="73">
        <v>86069992.555215493</v>
      </c>
      <c r="J11" s="73">
        <v>5748498119.1854095</v>
      </c>
      <c r="K11" s="82"/>
      <c r="L11" s="76" t="str">
        <v>2011-12</v>
      </c>
      <c r="M11" s="73">
        <v>254.06795233574124</v>
      </c>
      <c r="N11" s="73">
        <v>245.26612182353963</v>
      </c>
      <c r="O11" s="73">
        <v>256.68678334887426</v>
      </c>
      <c r="P11" s="73">
        <v>264.98672517341458</v>
      </c>
      <c r="Q11" s="73">
        <v>254.31421115509875</v>
      </c>
      <c r="R11" s="73">
        <v>258.50053613392674</v>
      </c>
      <c r="S11" s="73">
        <v>278.79576462983016</v>
      </c>
      <c r="T11" s="73">
        <v>369.8705756058817</v>
      </c>
      <c r="U11" s="73">
        <v>255.29404430732774</v>
      </c>
      <c r="V11" s="96"/>
    </row>
    <row r="12" spans="1:22" ht="15.75" customHeight="1" x14ac:dyDescent="0.2">
      <c r="A12" s="76" t="str">
        <v>2012-13</v>
      </c>
      <c r="B12" s="73">
        <v>1826155785.1828799</v>
      </c>
      <c r="C12" s="73">
        <v>1366121840.9963</v>
      </c>
      <c r="D12" s="73">
        <v>1150614073.7423999</v>
      </c>
      <c r="E12" s="73">
        <v>641081020.79082096</v>
      </c>
      <c r="F12" s="73">
        <v>413185752.88696599</v>
      </c>
      <c r="G12" s="73">
        <v>129352519.934967</v>
      </c>
      <c r="H12" s="73">
        <v>100110823.870506</v>
      </c>
      <c r="I12" s="73">
        <v>80512813.938341305</v>
      </c>
      <c r="J12" s="73">
        <v>5707134631.3431902</v>
      </c>
      <c r="K12" s="82"/>
      <c r="L12" s="76" t="str">
        <v>2012-13</v>
      </c>
      <c r="M12" s="73">
        <v>248.22523025246946</v>
      </c>
      <c r="N12" s="73">
        <v>240.4931537734341</v>
      </c>
      <c r="O12" s="73">
        <v>249.65123323562352</v>
      </c>
      <c r="P12" s="73">
        <v>258.55191348229079</v>
      </c>
      <c r="Q12" s="73">
        <v>248.57808844978422</v>
      </c>
      <c r="R12" s="73">
        <v>252.40747340839454</v>
      </c>
      <c r="S12" s="73">
        <v>264.8946062877381</v>
      </c>
      <c r="T12" s="73">
        <v>336.45981068619062</v>
      </c>
      <c r="U12" s="73">
        <v>249.02805779423028</v>
      </c>
      <c r="V12" s="96"/>
    </row>
    <row r="13" spans="1:22" ht="15.75" customHeight="1" x14ac:dyDescent="0.2">
      <c r="A13" s="76" t="str">
        <v>2013-14</v>
      </c>
      <c r="B13" s="73">
        <v>1829823910.79232</v>
      </c>
      <c r="C13" s="73">
        <v>1377368791.6087101</v>
      </c>
      <c r="D13" s="73">
        <v>1155045198.0186901</v>
      </c>
      <c r="E13" s="73">
        <v>648572067.70636404</v>
      </c>
      <c r="F13" s="73">
        <v>414898891.81204802</v>
      </c>
      <c r="G13" s="73">
        <v>128375909.477053</v>
      </c>
      <c r="H13" s="73">
        <v>100804588.77295201</v>
      </c>
      <c r="I13" s="73">
        <v>78320401.881831706</v>
      </c>
      <c r="J13" s="73">
        <v>5733209760.0699701</v>
      </c>
      <c r="K13" s="82"/>
      <c r="L13" s="76" t="str">
        <v>2013-14</v>
      </c>
      <c r="M13" s="73">
        <v>245.11306168338953</v>
      </c>
      <c r="N13" s="73">
        <v>238.0073134577074</v>
      </c>
      <c r="O13" s="73">
        <v>246.4140054146431</v>
      </c>
      <c r="P13" s="73">
        <v>254.42729531131576</v>
      </c>
      <c r="Q13" s="73">
        <v>247.39627504054593</v>
      </c>
      <c r="R13" s="73">
        <v>249.794055336756</v>
      </c>
      <c r="S13" s="73">
        <v>262.58306617665204</v>
      </c>
      <c r="T13" s="73">
        <v>321.23934867264558</v>
      </c>
      <c r="U13" s="73">
        <v>245.98065074797049</v>
      </c>
      <c r="V13" s="96"/>
    </row>
    <row r="14" spans="1:22" ht="15.75" customHeight="1" x14ac:dyDescent="0.2">
      <c r="A14" s="82" t="s">
        <v>171</v>
      </c>
      <c r="B14" s="73"/>
      <c r="C14" s="73"/>
      <c r="D14" s="73"/>
      <c r="E14" s="73"/>
      <c r="F14" s="73"/>
      <c r="G14" s="73"/>
      <c r="H14" s="73"/>
      <c r="I14" s="73"/>
      <c r="J14" s="73"/>
      <c r="K14" s="82"/>
      <c r="L14" s="82" t="str">
        <v>Health</v>
      </c>
      <c r="M14" s="73"/>
      <c r="N14" s="73"/>
      <c r="O14" s="73"/>
      <c r="P14" s="73"/>
      <c r="Q14" s="73"/>
      <c r="R14" s="73"/>
      <c r="S14" s="73"/>
      <c r="T14" s="73"/>
      <c r="U14" s="73"/>
      <c r="V14" s="96"/>
    </row>
    <row r="15" spans="1:22" ht="15.75" customHeight="1" x14ac:dyDescent="0.2">
      <c r="A15" s="76" t="str">
        <f t="array" ref="A15:A18">Label_FinancialYears</f>
        <v>2010-11</v>
      </c>
      <c r="B15" s="73">
        <f t="array" ref="B15:J18">HEALTH</f>
        <v>13519381563.777399</v>
      </c>
      <c r="C15" s="73">
        <v>9952638836.5318298</v>
      </c>
      <c r="D15" s="73">
        <v>8629792249.7990398</v>
      </c>
      <c r="E15" s="73">
        <v>4822161901.7859001</v>
      </c>
      <c r="F15" s="73">
        <v>3303776967.4945898</v>
      </c>
      <c r="G15" s="73">
        <v>1185650864.60236</v>
      </c>
      <c r="H15" s="73">
        <v>657984138.229128</v>
      </c>
      <c r="I15" s="73">
        <v>864547602.25764406</v>
      </c>
      <c r="J15" s="73">
        <v>42935934124.477798</v>
      </c>
      <c r="K15" s="82"/>
      <c r="L15" s="76" t="str">
        <v>2010-11</v>
      </c>
      <c r="M15" s="73">
        <f t="array" ref="M15:U18">B15:J18/Population_IncludingTotal</f>
        <v>1882.9508085536952</v>
      </c>
      <c r="N15" s="73">
        <v>1810.9829349708946</v>
      </c>
      <c r="O15" s="73">
        <v>1945.0127927222404</v>
      </c>
      <c r="P15" s="73">
        <v>2079.3578707374058</v>
      </c>
      <c r="Q15" s="73">
        <v>2023.775433661498</v>
      </c>
      <c r="R15" s="73">
        <v>2323.8077464821185</v>
      </c>
      <c r="S15" s="73">
        <v>1803.5214419450215</v>
      </c>
      <c r="T15" s="73">
        <v>3754.0223894052692</v>
      </c>
      <c r="U15" s="73">
        <v>1936.7223677197017</v>
      </c>
      <c r="V15" s="96"/>
    </row>
    <row r="16" spans="1:22" ht="15.75" customHeight="1" x14ac:dyDescent="0.2">
      <c r="A16" s="76" t="str">
        <v>2011-12</v>
      </c>
      <c r="B16" s="73">
        <v>14172977387.726999</v>
      </c>
      <c r="C16" s="73">
        <v>10482637619.2064</v>
      </c>
      <c r="D16" s="73">
        <v>9167427767.0748405</v>
      </c>
      <c r="E16" s="73">
        <v>5240850754.9287395</v>
      </c>
      <c r="F16" s="73">
        <v>3446595163.9873199</v>
      </c>
      <c r="G16" s="73">
        <v>1246576630.974</v>
      </c>
      <c r="H16" s="73">
        <v>699322002.572052</v>
      </c>
      <c r="I16" s="73">
        <v>898521208.04122901</v>
      </c>
      <c r="J16" s="73">
        <v>45354908534.511597</v>
      </c>
      <c r="K16" s="82"/>
      <c r="L16" s="76" t="str">
        <v>2011-12</v>
      </c>
      <c r="M16" s="73">
        <v>1951.7727500700946</v>
      </c>
      <c r="N16" s="73">
        <v>1877.7104179911046</v>
      </c>
      <c r="O16" s="73">
        <v>2028.8181345957082</v>
      </c>
      <c r="P16" s="73">
        <v>2191.3648962401362</v>
      </c>
      <c r="Q16" s="73">
        <v>2092.7126332157545</v>
      </c>
      <c r="R16" s="73">
        <v>2434.9863089986407</v>
      </c>
      <c r="S16" s="73">
        <v>1884.4164032358558</v>
      </c>
      <c r="T16" s="73">
        <v>3861.2360306537903</v>
      </c>
      <c r="U16" s="73">
        <v>2014.2370735619513</v>
      </c>
      <c r="V16" s="96"/>
    </row>
    <row r="17" spans="1:22" ht="15.75" customHeight="1" x14ac:dyDescent="0.2">
      <c r="A17" s="76" t="str">
        <v>2012-13</v>
      </c>
      <c r="B17" s="73">
        <v>15011439703.3104</v>
      </c>
      <c r="C17" s="73">
        <v>11082313388.166599</v>
      </c>
      <c r="D17" s="73">
        <v>9777647256.3452702</v>
      </c>
      <c r="E17" s="73">
        <v>5706981594.3212404</v>
      </c>
      <c r="F17" s="73">
        <v>3640506293.2037401</v>
      </c>
      <c r="G17" s="73">
        <v>1321916391.6398699</v>
      </c>
      <c r="H17" s="73">
        <v>730565011.10867202</v>
      </c>
      <c r="I17" s="73">
        <v>967151858.95665205</v>
      </c>
      <c r="J17" s="73">
        <v>48238521497.052399</v>
      </c>
      <c r="K17" s="82"/>
      <c r="L17" s="76" t="str">
        <v>2012-13</v>
      </c>
      <c r="M17" s="73">
        <v>2040.4710852213107</v>
      </c>
      <c r="N17" s="73">
        <v>1950.9390874550522</v>
      </c>
      <c r="O17" s="73">
        <v>2121.4773496990965</v>
      </c>
      <c r="P17" s="73">
        <v>2301.660731743033</v>
      </c>
      <c r="Q17" s="73">
        <v>2190.1773936565523</v>
      </c>
      <c r="R17" s="73">
        <v>2579.4748849014486</v>
      </c>
      <c r="S17" s="73">
        <v>1933.0849902459258</v>
      </c>
      <c r="T17" s="73">
        <v>4041.6887132842949</v>
      </c>
      <c r="U17" s="73">
        <v>2104.864541534208</v>
      </c>
      <c r="V17" s="96"/>
    </row>
    <row r="18" spans="1:22" ht="15.75" customHeight="1" x14ac:dyDescent="0.2">
      <c r="A18" s="76" t="str">
        <v>2013-14</v>
      </c>
      <c r="B18" s="73">
        <v>15762385607.3936</v>
      </c>
      <c r="C18" s="73">
        <v>11696780389.692499</v>
      </c>
      <c r="D18" s="73">
        <v>10196054550.756901</v>
      </c>
      <c r="E18" s="73">
        <v>5966981537.5874701</v>
      </c>
      <c r="F18" s="73">
        <v>3816083219.3101802</v>
      </c>
      <c r="G18" s="73">
        <v>1359292118.3023801</v>
      </c>
      <c r="H18" s="73">
        <v>774127552.76777506</v>
      </c>
      <c r="I18" s="73">
        <v>933279709.24299896</v>
      </c>
      <c r="J18" s="73">
        <v>50504984685.053802</v>
      </c>
      <c r="K18" s="82"/>
      <c r="L18" s="76" t="str">
        <v>2013-14</v>
      </c>
      <c r="M18" s="73">
        <v>2111.4417474135539</v>
      </c>
      <c r="N18" s="73">
        <v>2021.1865504836976</v>
      </c>
      <c r="O18" s="73">
        <v>2175.1968196464923</v>
      </c>
      <c r="P18" s="73">
        <v>2340.7776088011747</v>
      </c>
      <c r="Q18" s="73">
        <v>2275.457448389016</v>
      </c>
      <c r="R18" s="73">
        <v>2644.9128345122558</v>
      </c>
      <c r="S18" s="73">
        <v>2016.5033049778458</v>
      </c>
      <c r="T18" s="73">
        <v>3827.9446826506169</v>
      </c>
      <c r="U18" s="73">
        <v>2166.892459677631</v>
      </c>
      <c r="V18" s="96"/>
    </row>
    <row r="19" spans="1:22" ht="15.75" customHeight="1" x14ac:dyDescent="0.2">
      <c r="A19" s="82" t="s">
        <v>172</v>
      </c>
      <c r="B19" s="73"/>
      <c r="C19" s="73"/>
      <c r="D19" s="73"/>
      <c r="E19" s="73"/>
      <c r="F19" s="73"/>
      <c r="G19" s="73"/>
      <c r="H19" s="73"/>
      <c r="I19" s="73"/>
      <c r="J19" s="73"/>
      <c r="K19" s="82"/>
      <c r="L19" s="82" t="str">
        <v>Housing</v>
      </c>
      <c r="M19" s="73"/>
      <c r="N19" s="73"/>
      <c r="O19" s="73"/>
      <c r="P19" s="73"/>
      <c r="Q19" s="73"/>
      <c r="R19" s="73"/>
      <c r="S19" s="73"/>
      <c r="T19" s="73"/>
      <c r="U19" s="73"/>
      <c r="V19" s="96"/>
    </row>
    <row r="20" spans="1:22" ht="15.75" customHeight="1" x14ac:dyDescent="0.2">
      <c r="A20" s="76" t="str">
        <f t="array" ref="A20:A23">Label_FinancialYears</f>
        <v>2010-11</v>
      </c>
      <c r="B20" s="73">
        <f t="array" ref="B20:J23">HOUSING</f>
        <v>1423010868.1268899</v>
      </c>
      <c r="C20" s="73">
        <v>995221968.32034004</v>
      </c>
      <c r="D20" s="73">
        <v>927048053.11923397</v>
      </c>
      <c r="E20" s="73">
        <v>505816220.50306201</v>
      </c>
      <c r="F20" s="73">
        <v>370145465.46128398</v>
      </c>
      <c r="G20" s="73">
        <v>114422567.468652</v>
      </c>
      <c r="H20" s="73">
        <v>52137719.892190501</v>
      </c>
      <c r="I20" s="73">
        <v>136329550.822375</v>
      </c>
      <c r="J20" s="73">
        <v>4524132413.7140303</v>
      </c>
      <c r="K20" s="82"/>
      <c r="L20" s="76" t="str">
        <v>2010-11</v>
      </c>
      <c r="M20" s="73">
        <f t="array" ref="M20:U23">B20:J23/Population_IncludingTotal</f>
        <v>198.19393750223924</v>
      </c>
      <c r="N20" s="73">
        <v>181.09066657987293</v>
      </c>
      <c r="O20" s="73">
        <v>208.94133608223837</v>
      </c>
      <c r="P20" s="73">
        <v>218.11232403046489</v>
      </c>
      <c r="Q20" s="73">
        <v>226.73785405369492</v>
      </c>
      <c r="R20" s="73">
        <v>224.26167482718597</v>
      </c>
      <c r="S20" s="73">
        <v>142.9084537094794</v>
      </c>
      <c r="T20" s="73">
        <v>591.96761958312891</v>
      </c>
      <c r="U20" s="73">
        <v>204.07121957014721</v>
      </c>
      <c r="V20" s="96"/>
    </row>
    <row r="21" spans="1:22" ht="15.75" customHeight="1" x14ac:dyDescent="0.2">
      <c r="A21" s="76" t="str">
        <v>2011-12</v>
      </c>
      <c r="B21" s="73">
        <v>969971873.31120205</v>
      </c>
      <c r="C21" s="73">
        <v>681614919.73467302</v>
      </c>
      <c r="D21" s="73">
        <v>634972544.73857403</v>
      </c>
      <c r="E21" s="73">
        <v>355734683.94447798</v>
      </c>
      <c r="F21" s="73">
        <v>243993584.495545</v>
      </c>
      <c r="G21" s="73">
        <v>78564839.279748201</v>
      </c>
      <c r="H21" s="73">
        <v>38370828.920647196</v>
      </c>
      <c r="I21" s="73">
        <v>94990476.443283096</v>
      </c>
      <c r="J21" s="73">
        <v>3098213750.8681502</v>
      </c>
      <c r="K21" s="82"/>
      <c r="L21" s="76" t="str">
        <v>2011-12</v>
      </c>
      <c r="M21" s="73">
        <v>133.57565025840091</v>
      </c>
      <c r="N21" s="73">
        <v>122.09478972152627</v>
      </c>
      <c r="O21" s="73">
        <v>140.52402118321342</v>
      </c>
      <c r="P21" s="73">
        <v>148.74388438516183</v>
      </c>
      <c r="Q21" s="73">
        <v>148.14866046138894</v>
      </c>
      <c r="R21" s="73">
        <v>153.4637368144723</v>
      </c>
      <c r="S21" s="73">
        <v>103.39531597445271</v>
      </c>
      <c r="T21" s="73">
        <v>408.20477794993229</v>
      </c>
      <c r="U21" s="73">
        <v>137.59342043583862</v>
      </c>
      <c r="V21" s="96"/>
    </row>
    <row r="22" spans="1:22" ht="15.75" customHeight="1" x14ac:dyDescent="0.2">
      <c r="A22" s="76" t="str">
        <v>2012-13</v>
      </c>
      <c r="B22" s="73">
        <v>885280480.357373</v>
      </c>
      <c r="C22" s="73">
        <v>617475303.59057999</v>
      </c>
      <c r="D22" s="73">
        <v>593450491.73220897</v>
      </c>
      <c r="E22" s="73">
        <v>341653496.23660499</v>
      </c>
      <c r="F22" s="73">
        <v>226299952.009911</v>
      </c>
      <c r="G22" s="73">
        <v>72993865.363749698</v>
      </c>
      <c r="H22" s="73">
        <v>33550265.774551399</v>
      </c>
      <c r="I22" s="73">
        <v>100797180.730911</v>
      </c>
      <c r="J22" s="73">
        <v>2871501035.7958899</v>
      </c>
      <c r="K22" s="82"/>
      <c r="L22" s="76" t="str">
        <v>2012-13</v>
      </c>
      <c r="M22" s="73">
        <v>120.33417568081082</v>
      </c>
      <c r="N22" s="73">
        <v>108.70083376268154</v>
      </c>
      <c r="O22" s="73">
        <v>128.76224140328247</v>
      </c>
      <c r="P22" s="73">
        <v>137.79095361600454</v>
      </c>
      <c r="Q22" s="73">
        <v>136.1450850951548</v>
      </c>
      <c r="R22" s="73">
        <v>142.43400236840762</v>
      </c>
      <c r="S22" s="73">
        <v>88.774461138133546</v>
      </c>
      <c r="T22" s="73">
        <v>421.22736353987563</v>
      </c>
      <c r="U22" s="73">
        <v>125.29655809610257</v>
      </c>
      <c r="V22" s="96"/>
    </row>
    <row r="23" spans="1:22" ht="15.75" customHeight="1" x14ac:dyDescent="0.2">
      <c r="A23" s="76" t="str">
        <v>2013-14</v>
      </c>
      <c r="B23" s="73">
        <v>970755076.246032</v>
      </c>
      <c r="C23" s="73">
        <v>676784790.97910404</v>
      </c>
      <c r="D23" s="73">
        <v>654715618.17878997</v>
      </c>
      <c r="E23" s="73">
        <v>380752157.675937</v>
      </c>
      <c r="F23" s="73">
        <v>251598177.17643201</v>
      </c>
      <c r="G23" s="73">
        <v>79014219.4462668</v>
      </c>
      <c r="H23" s="73">
        <v>35553953.310064003</v>
      </c>
      <c r="I23" s="73">
        <v>113775846.07964399</v>
      </c>
      <c r="J23" s="73">
        <v>3162949839.0922699</v>
      </c>
      <c r="K23" s="82"/>
      <c r="L23" s="76" t="str">
        <v>2013-14</v>
      </c>
      <c r="M23" s="73">
        <v>130.0369655680837</v>
      </c>
      <c r="N23" s="73">
        <v>116.94742241243763</v>
      </c>
      <c r="O23" s="73">
        <v>139.67513839259234</v>
      </c>
      <c r="P23" s="73">
        <v>149.36465272706613</v>
      </c>
      <c r="Q23" s="73">
        <v>150.02318171685485</v>
      </c>
      <c r="R23" s="73">
        <v>153.74599786792055</v>
      </c>
      <c r="S23" s="73">
        <v>92.613502901994295</v>
      </c>
      <c r="T23" s="73">
        <v>466.66357438319653</v>
      </c>
      <c r="U23" s="73">
        <v>135.7048655574761</v>
      </c>
      <c r="V23" s="96"/>
    </row>
    <row r="24" spans="1:22" ht="15.75" customHeight="1" x14ac:dyDescent="0.2">
      <c r="A24" s="82" t="s">
        <v>173</v>
      </c>
      <c r="B24" s="73"/>
      <c r="C24" s="73"/>
      <c r="D24" s="73"/>
      <c r="E24" s="73"/>
      <c r="F24" s="73"/>
      <c r="G24" s="73"/>
      <c r="H24" s="73"/>
      <c r="I24" s="73"/>
      <c r="J24" s="73"/>
      <c r="K24" s="82"/>
      <c r="L24" s="82" t="str">
        <v>Welfare</v>
      </c>
      <c r="M24" s="73"/>
      <c r="N24" s="73"/>
      <c r="O24" s="73"/>
      <c r="P24" s="73"/>
      <c r="Q24" s="73"/>
      <c r="R24" s="73"/>
      <c r="S24" s="73"/>
      <c r="T24" s="73"/>
      <c r="U24" s="73"/>
      <c r="V24" s="96"/>
    </row>
    <row r="25" spans="1:22" ht="15.75" customHeight="1" x14ac:dyDescent="0.2">
      <c r="A25" s="76" t="str">
        <f t="array" ref="A25:A28">Label_FinancialYears</f>
        <v>2010-11</v>
      </c>
      <c r="B25" s="73">
        <f t="array" ref="B25:J28">WELFARE</f>
        <v>4103213016.9889202</v>
      </c>
      <c r="C25" s="73">
        <v>2800178187.8827701</v>
      </c>
      <c r="D25" s="73">
        <v>2670913963.5782499</v>
      </c>
      <c r="E25" s="73">
        <v>1287408357.1138999</v>
      </c>
      <c r="F25" s="73">
        <v>944598170.07950902</v>
      </c>
      <c r="G25" s="73">
        <v>346675247.47236502</v>
      </c>
      <c r="H25" s="73">
        <v>146130933.56141999</v>
      </c>
      <c r="I25" s="73">
        <v>314508898.556889</v>
      </c>
      <c r="J25" s="73">
        <v>12613626775.233999</v>
      </c>
      <c r="K25" s="82"/>
      <c r="L25" s="76" t="str">
        <v>2010-11</v>
      </c>
      <c r="M25" s="73">
        <f t="array" ref="M25:U28">B25:J28/Population_IncludingTotal</f>
        <v>571.48681184560053</v>
      </c>
      <c r="N25" s="73">
        <v>509.52064034713072</v>
      </c>
      <c r="O25" s="73">
        <v>601.97994077332908</v>
      </c>
      <c r="P25" s="73">
        <v>555.14160551649525</v>
      </c>
      <c r="Q25" s="73">
        <v>578.62700481812908</v>
      </c>
      <c r="R25" s="73">
        <v>679.4636175296589</v>
      </c>
      <c r="S25" s="73">
        <v>400.541983760844</v>
      </c>
      <c r="T25" s="73">
        <v>1365.6546426901073</v>
      </c>
      <c r="U25" s="73">
        <v>568.96614949240791</v>
      </c>
      <c r="V25" s="96"/>
    </row>
    <row r="26" spans="1:22" ht="15.75" customHeight="1" x14ac:dyDescent="0.2">
      <c r="A26" s="76" t="str">
        <v>2011-12</v>
      </c>
      <c r="B26" s="73">
        <v>4503100951.9906101</v>
      </c>
      <c r="C26" s="73">
        <v>3107430223.45263</v>
      </c>
      <c r="D26" s="73">
        <v>2943456178.5329499</v>
      </c>
      <c r="E26" s="73">
        <v>1425712005.54529</v>
      </c>
      <c r="F26" s="73">
        <v>1045294879.40771</v>
      </c>
      <c r="G26" s="73">
        <v>380439374.61183798</v>
      </c>
      <c r="H26" s="73">
        <v>162201914.44521901</v>
      </c>
      <c r="I26" s="73">
        <v>333438994.73188901</v>
      </c>
      <c r="J26" s="73">
        <v>13901074522.7181</v>
      </c>
      <c r="K26" s="82"/>
      <c r="L26" s="76" t="str">
        <v>2011-12</v>
      </c>
      <c r="M26" s="73">
        <v>620.1258555962122</v>
      </c>
      <c r="N26" s="73">
        <v>556.62079676080259</v>
      </c>
      <c r="O26" s="73">
        <v>651.40816215025427</v>
      </c>
      <c r="P26" s="73">
        <v>596.13512904596189</v>
      </c>
      <c r="Q26" s="73">
        <v>634.68486883198705</v>
      </c>
      <c r="R26" s="73">
        <v>743.12693304704806</v>
      </c>
      <c r="S26" s="73">
        <v>437.0746910474013</v>
      </c>
      <c r="T26" s="73">
        <v>1432.8951269725314</v>
      </c>
      <c r="U26" s="73">
        <v>617.35456140762392</v>
      </c>
      <c r="V26" s="96"/>
    </row>
    <row r="27" spans="1:22" ht="15.75" customHeight="1" x14ac:dyDescent="0.2">
      <c r="A27" s="76" t="str">
        <v>2012-13</v>
      </c>
      <c r="B27" s="73">
        <v>4569717318.8510504</v>
      </c>
      <c r="C27" s="73">
        <v>3142466861.8460302</v>
      </c>
      <c r="D27" s="73">
        <v>3022731981.7781401</v>
      </c>
      <c r="E27" s="73">
        <v>1475374798.0811701</v>
      </c>
      <c r="F27" s="73">
        <v>1060451261.15376</v>
      </c>
      <c r="G27" s="73">
        <v>386657096.98387498</v>
      </c>
      <c r="H27" s="73">
        <v>163091157.172021</v>
      </c>
      <c r="I27" s="73">
        <v>358136842.03987199</v>
      </c>
      <c r="J27" s="73">
        <v>14178627317.905899</v>
      </c>
      <c r="K27" s="82"/>
      <c r="L27" s="76" t="str">
        <v>2012-13</v>
      </c>
      <c r="M27" s="73">
        <v>621.15135130538886</v>
      </c>
      <c r="N27" s="73">
        <v>553.20231589497371</v>
      </c>
      <c r="O27" s="73">
        <v>655.84871957738596</v>
      </c>
      <c r="P27" s="73">
        <v>595.02771845729353</v>
      </c>
      <c r="Q27" s="73">
        <v>637.98169600460108</v>
      </c>
      <c r="R27" s="73">
        <v>754.48967653812372</v>
      </c>
      <c r="S27" s="73">
        <v>431.54142776785199</v>
      </c>
      <c r="T27" s="73">
        <v>1496.6394562332193</v>
      </c>
      <c r="U27" s="73">
        <v>618.6775415766424</v>
      </c>
      <c r="V27" s="96"/>
    </row>
    <row r="28" spans="1:22" ht="15.75" customHeight="1" x14ac:dyDescent="0.2">
      <c r="A28" s="76" t="str">
        <v>2013-14</v>
      </c>
      <c r="B28" s="73">
        <v>4910111830.6512003</v>
      </c>
      <c r="C28" s="73">
        <v>3376409054.23947</v>
      </c>
      <c r="D28" s="73">
        <v>3261379598.6910701</v>
      </c>
      <c r="E28" s="73">
        <v>1599885672.7619901</v>
      </c>
      <c r="F28" s="73">
        <v>1134284389.25192</v>
      </c>
      <c r="G28" s="73">
        <v>411710602.393583</v>
      </c>
      <c r="H28" s="73">
        <v>173106020.48613301</v>
      </c>
      <c r="I28" s="73">
        <v>391289734.66767001</v>
      </c>
      <c r="J28" s="73">
        <v>15258176903.143</v>
      </c>
      <c r="K28" s="82"/>
      <c r="L28" s="76" t="str">
        <v>2013-14</v>
      </c>
      <c r="M28" s="73">
        <v>657.73134612587648</v>
      </c>
      <c r="N28" s="73">
        <v>583.43854821571165</v>
      </c>
      <c r="O28" s="73">
        <v>695.77330088000917</v>
      </c>
      <c r="P28" s="73">
        <v>627.61658232936531</v>
      </c>
      <c r="Q28" s="73">
        <v>676.35209029357293</v>
      </c>
      <c r="R28" s="73">
        <v>801.10716579121743</v>
      </c>
      <c r="S28" s="73">
        <v>450.91905225929162</v>
      </c>
      <c r="T28" s="73">
        <v>1604.9159157352742</v>
      </c>
      <c r="U28" s="73">
        <v>654.64485705769164</v>
      </c>
      <c r="V28" s="96"/>
    </row>
    <row r="29" spans="1:22" ht="15.75" customHeight="1" x14ac:dyDescent="0.2">
      <c r="A29" s="82" t="s">
        <v>174</v>
      </c>
      <c r="B29" s="73"/>
      <c r="C29" s="73"/>
      <c r="D29" s="73"/>
      <c r="E29" s="73"/>
      <c r="F29" s="73"/>
      <c r="G29" s="73"/>
      <c r="H29" s="73"/>
      <c r="I29" s="73"/>
      <c r="J29" s="73"/>
      <c r="K29" s="82"/>
      <c r="L29" s="82" t="str">
        <v>Services to communities</v>
      </c>
      <c r="M29" s="73"/>
      <c r="N29" s="73"/>
      <c r="O29" s="73"/>
      <c r="P29" s="73"/>
      <c r="Q29" s="73"/>
      <c r="R29" s="73"/>
      <c r="S29" s="73"/>
      <c r="T29" s="73"/>
      <c r="U29" s="73"/>
      <c r="V29" s="96"/>
    </row>
    <row r="30" spans="1:22" ht="15.75" customHeight="1" x14ac:dyDescent="0.2">
      <c r="A30" s="76" t="str">
        <f t="array" ref="A30:A33">Label_FinancialYears</f>
        <v>2010-11</v>
      </c>
      <c r="B30" s="73">
        <f t="array" ref="B30:J33">SERVICES_TO_COMMUNITIES</f>
        <v>1637876215.6024101</v>
      </c>
      <c r="C30" s="73">
        <v>1202349834.8723099</v>
      </c>
      <c r="D30" s="73">
        <v>1301656900.5844901</v>
      </c>
      <c r="E30" s="73">
        <v>799704045.12976897</v>
      </c>
      <c r="F30" s="73">
        <v>482833977.29091603</v>
      </c>
      <c r="G30" s="73">
        <v>152105083.56455401</v>
      </c>
      <c r="H30" s="73">
        <v>79821352.562865496</v>
      </c>
      <c r="I30" s="73">
        <v>389680638.73142499</v>
      </c>
      <c r="J30" s="73">
        <v>6046028048.3387499</v>
      </c>
      <c r="K30" s="82"/>
      <c r="L30" s="76" t="str">
        <v>2010-11</v>
      </c>
      <c r="M30" s="73">
        <f t="array" ref="M30:U33">B30:J33/Population_IncludingTotal</f>
        <v>228.11992767054682</v>
      </c>
      <c r="N30" s="73">
        <v>218.77966924976766</v>
      </c>
      <c r="O30" s="73">
        <v>293.37198974065348</v>
      </c>
      <c r="P30" s="73">
        <v>344.83929290828621</v>
      </c>
      <c r="Q30" s="73">
        <v>295.76680005716207</v>
      </c>
      <c r="R30" s="73">
        <v>298.11724683822831</v>
      </c>
      <c r="S30" s="73">
        <v>218.78874050007948</v>
      </c>
      <c r="T30" s="73">
        <v>1692.0639635058119</v>
      </c>
      <c r="U30" s="73">
        <v>272.71976249848888</v>
      </c>
      <c r="V30" s="96"/>
    </row>
    <row r="31" spans="1:22" ht="15.75" customHeight="1" x14ac:dyDescent="0.2">
      <c r="A31" s="76" t="str">
        <v>2011-12</v>
      </c>
      <c r="B31" s="73">
        <v>1703822043.5605299</v>
      </c>
      <c r="C31" s="73">
        <v>1255259286.10655</v>
      </c>
      <c r="D31" s="73">
        <v>1360060441.05059</v>
      </c>
      <c r="E31" s="73">
        <v>845421445.96133602</v>
      </c>
      <c r="F31" s="73">
        <v>496517349.02444297</v>
      </c>
      <c r="G31" s="73">
        <v>154385141.205419</v>
      </c>
      <c r="H31" s="73">
        <v>83503508.267630696</v>
      </c>
      <c r="I31" s="73">
        <v>409006473.21744698</v>
      </c>
      <c r="J31" s="73">
        <v>6307975688.3939505</v>
      </c>
      <c r="K31" s="82"/>
      <c r="L31" s="76" t="str">
        <v>2011-12</v>
      </c>
      <c r="M31" s="73">
        <v>234.63478030169279</v>
      </c>
      <c r="N31" s="73">
        <v>224.84927214156488</v>
      </c>
      <c r="O31" s="73">
        <v>300.99122208083912</v>
      </c>
      <c r="P31" s="73">
        <v>353.49735488383305</v>
      </c>
      <c r="Q31" s="73">
        <v>301.47669786438269</v>
      </c>
      <c r="R31" s="73">
        <v>301.56646274869712</v>
      </c>
      <c r="S31" s="73">
        <v>225.01133973837992</v>
      </c>
      <c r="T31" s="73">
        <v>1757.6330052360604</v>
      </c>
      <c r="U31" s="73">
        <v>280.14075876754248</v>
      </c>
      <c r="V31" s="96"/>
    </row>
    <row r="32" spans="1:22" ht="15.75" customHeight="1" x14ac:dyDescent="0.2">
      <c r="A32" s="76" t="str">
        <v>2012-13</v>
      </c>
      <c r="B32" s="73">
        <v>1546243304.1415999</v>
      </c>
      <c r="C32" s="73">
        <v>1142988947.8355701</v>
      </c>
      <c r="D32" s="73">
        <v>1273761846.69751</v>
      </c>
      <c r="E32" s="73">
        <v>816751526.28530002</v>
      </c>
      <c r="F32" s="73">
        <v>467065623.50025499</v>
      </c>
      <c r="G32" s="73">
        <v>144466338.98168501</v>
      </c>
      <c r="H32" s="73">
        <v>75786862.098868906</v>
      </c>
      <c r="I32" s="73">
        <v>395701875.05255097</v>
      </c>
      <c r="J32" s="73">
        <v>5862766324.5933399</v>
      </c>
      <c r="K32" s="82"/>
      <c r="L32" s="76" t="str">
        <v>2012-13</v>
      </c>
      <c r="M32" s="73">
        <v>210.17735907917111</v>
      </c>
      <c r="N32" s="73">
        <v>201.21266533055882</v>
      </c>
      <c r="O32" s="73">
        <v>276.37087285246588</v>
      </c>
      <c r="P32" s="73">
        <v>329.40090739256129</v>
      </c>
      <c r="Q32" s="73">
        <v>280.99294096924433</v>
      </c>
      <c r="R32" s="73">
        <v>281.89929066136887</v>
      </c>
      <c r="S32" s="73">
        <v>200.53307146318974</v>
      </c>
      <c r="T32" s="73">
        <v>1653.6222180771392</v>
      </c>
      <c r="U32" s="73">
        <v>255.81897141460701</v>
      </c>
      <c r="V32" s="96"/>
    </row>
    <row r="33" spans="1:22" ht="15.75" customHeight="1" x14ac:dyDescent="0.2">
      <c r="A33" s="76" t="str">
        <v>2013-14</v>
      </c>
      <c r="B33" s="73">
        <v>1642155015.0850999</v>
      </c>
      <c r="C33" s="73">
        <v>1219341610.16414</v>
      </c>
      <c r="D33" s="73">
        <v>1360303018.0671</v>
      </c>
      <c r="E33" s="73">
        <v>885760844.86281705</v>
      </c>
      <c r="F33" s="73">
        <v>499989491.77096403</v>
      </c>
      <c r="G33" s="73">
        <v>153313849.069525</v>
      </c>
      <c r="H33" s="73">
        <v>80559801.678949207</v>
      </c>
      <c r="I33" s="73">
        <v>415347116.52527601</v>
      </c>
      <c r="J33" s="73">
        <v>6256770747.2238798</v>
      </c>
      <c r="K33" s="82"/>
      <c r="L33" s="76" t="str">
        <v>2013-14</v>
      </c>
      <c r="M33" s="73">
        <v>219.97397734952091</v>
      </c>
      <c r="N33" s="73">
        <v>210.70044754201683</v>
      </c>
      <c r="O33" s="73">
        <v>290.20311571748363</v>
      </c>
      <c r="P33" s="73">
        <v>347.47369995148063</v>
      </c>
      <c r="Q33" s="73">
        <v>298.13417260123003</v>
      </c>
      <c r="R33" s="73">
        <v>298.31833912116895</v>
      </c>
      <c r="S33" s="73">
        <v>209.84798403460627</v>
      </c>
      <c r="T33" s="73">
        <v>1703.5897924394133</v>
      </c>
      <c r="U33" s="73">
        <v>268.44378705659159</v>
      </c>
      <c r="V33" s="96"/>
    </row>
    <row r="34" spans="1:22" ht="15.75" customHeight="1" x14ac:dyDescent="0.2">
      <c r="A34" s="82" t="s">
        <v>175</v>
      </c>
      <c r="B34" s="73"/>
      <c r="C34" s="73"/>
      <c r="D34" s="73"/>
      <c r="E34" s="73"/>
      <c r="F34" s="73"/>
      <c r="G34" s="73"/>
      <c r="H34" s="73"/>
      <c r="I34" s="73"/>
      <c r="J34" s="73"/>
      <c r="K34" s="82"/>
      <c r="L34" s="82" t="str">
        <v>Justice</v>
      </c>
      <c r="M34" s="73"/>
      <c r="N34" s="73"/>
      <c r="O34" s="73"/>
      <c r="P34" s="73"/>
      <c r="Q34" s="73"/>
      <c r="R34" s="73"/>
      <c r="S34" s="73"/>
      <c r="T34" s="73"/>
      <c r="U34" s="73"/>
      <c r="V34" s="96"/>
    </row>
    <row r="35" spans="1:22" ht="15.75" customHeight="1" x14ac:dyDescent="0.2">
      <c r="A35" s="76" t="str">
        <f t="array" ref="A35:A38">Label_FinancialYears</f>
        <v>2010-11</v>
      </c>
      <c r="B35" s="73">
        <f t="array" ref="B35:J38">JUSTICE</f>
        <v>4691855955.5974703</v>
      </c>
      <c r="C35" s="73">
        <v>3228219896.3509598</v>
      </c>
      <c r="D35" s="73">
        <v>3128654456.1584702</v>
      </c>
      <c r="E35" s="73">
        <v>1720289578.5552001</v>
      </c>
      <c r="F35" s="73">
        <v>1083198526.7432301</v>
      </c>
      <c r="G35" s="73">
        <v>365457303.86628199</v>
      </c>
      <c r="H35" s="73">
        <v>210822939.227824</v>
      </c>
      <c r="I35" s="73">
        <v>489960037.87796801</v>
      </c>
      <c r="J35" s="73">
        <v>14918458694.377399</v>
      </c>
      <c r="K35" s="82"/>
      <c r="L35" s="76" t="str">
        <v>2010-11</v>
      </c>
      <c r="M35" s="73">
        <f t="array" ref="M35:U38">B35:J38/Population_IncludingTotal</f>
        <v>653.47175264881741</v>
      </c>
      <c r="N35" s="73">
        <v>587.40714283392265</v>
      </c>
      <c r="O35" s="73">
        <v>705.14709567630382</v>
      </c>
      <c r="P35" s="73">
        <v>741.80372786560781</v>
      </c>
      <c r="Q35" s="73">
        <v>663.52861884126753</v>
      </c>
      <c r="R35" s="73">
        <v>716.27537168604454</v>
      </c>
      <c r="S35" s="73">
        <v>577.86148519411347</v>
      </c>
      <c r="T35" s="73">
        <v>2127.4952903745479</v>
      </c>
      <c r="U35" s="73">
        <v>672.93080340439826</v>
      </c>
      <c r="V35" s="96"/>
    </row>
    <row r="36" spans="1:22" ht="15.75" customHeight="1" x14ac:dyDescent="0.2">
      <c r="A36" s="76" t="str">
        <v>2011-12</v>
      </c>
      <c r="B36" s="73">
        <v>5007199049.3350697</v>
      </c>
      <c r="C36" s="73">
        <v>3452965748.5967002</v>
      </c>
      <c r="D36" s="73">
        <v>3367870804.1411901</v>
      </c>
      <c r="E36" s="73">
        <v>1881081747.8928499</v>
      </c>
      <c r="F36" s="73">
        <v>1153099104.4322</v>
      </c>
      <c r="G36" s="73">
        <v>386404121.679986</v>
      </c>
      <c r="H36" s="73">
        <v>230278956.22981101</v>
      </c>
      <c r="I36" s="73">
        <v>526186828.77840698</v>
      </c>
      <c r="J36" s="73">
        <v>16005086361.086201</v>
      </c>
      <c r="K36" s="82"/>
      <c r="L36" s="76" t="str">
        <v>2011-12</v>
      </c>
      <c r="M36" s="73">
        <v>689.54563260164844</v>
      </c>
      <c r="N36" s="73">
        <v>618.51510990201825</v>
      </c>
      <c r="O36" s="73">
        <v>745.33419144651725</v>
      </c>
      <c r="P36" s="73">
        <v>786.53957192232201</v>
      </c>
      <c r="Q36" s="73">
        <v>700.14171911137612</v>
      </c>
      <c r="R36" s="73">
        <v>754.77810401134889</v>
      </c>
      <c r="S36" s="73">
        <v>620.51735944741426</v>
      </c>
      <c r="T36" s="73">
        <v>2261.1948654654516</v>
      </c>
      <c r="U36" s="73">
        <v>710.7949140616148</v>
      </c>
      <c r="V36" s="96"/>
    </row>
    <row r="37" spans="1:22" ht="15.75" customHeight="1" x14ac:dyDescent="0.2">
      <c r="A37" s="76" t="str">
        <v>2012-13</v>
      </c>
      <c r="B37" s="73">
        <v>5038542615.5376101</v>
      </c>
      <c r="C37" s="73">
        <v>3493434162.1798401</v>
      </c>
      <c r="D37" s="73">
        <v>3414304657.6451001</v>
      </c>
      <c r="E37" s="73">
        <v>1946671427.1060901</v>
      </c>
      <c r="F37" s="73">
        <v>1158454204.6988499</v>
      </c>
      <c r="G37" s="73">
        <v>384668206.14689702</v>
      </c>
      <c r="H37" s="73">
        <v>226444282.28648999</v>
      </c>
      <c r="I37" s="73">
        <v>537454934.88301802</v>
      </c>
      <c r="J37" s="73">
        <v>16199974490.4839</v>
      </c>
      <c r="K37" s="82"/>
      <c r="L37" s="76" t="str">
        <v>2012-13</v>
      </c>
      <c r="M37" s="73">
        <v>684.87771471996984</v>
      </c>
      <c r="N37" s="73">
        <v>614.98687302281382</v>
      </c>
      <c r="O37" s="73">
        <v>740.80909305309353</v>
      </c>
      <c r="P37" s="73">
        <v>785.10454385110984</v>
      </c>
      <c r="Q37" s="73">
        <v>696.9415807505668</v>
      </c>
      <c r="R37" s="73">
        <v>750.60872461465829</v>
      </c>
      <c r="S37" s="73">
        <v>599.17466147295636</v>
      </c>
      <c r="T37" s="73">
        <v>2246.0025528555584</v>
      </c>
      <c r="U37" s="73">
        <v>706.87804726481613</v>
      </c>
      <c r="V37" s="96"/>
    </row>
    <row r="38" spans="1:22" ht="15.75" customHeight="1" x14ac:dyDescent="0.2">
      <c r="A38" s="76" t="str">
        <v>2013-14</v>
      </c>
      <c r="B38" s="73">
        <v>5306162143.7604198</v>
      </c>
      <c r="C38" s="73">
        <v>3694287190.3829899</v>
      </c>
      <c r="D38" s="73">
        <v>3607796025.0684299</v>
      </c>
      <c r="E38" s="73">
        <v>2077346351.17155</v>
      </c>
      <c r="F38" s="73">
        <v>1219283456.9341099</v>
      </c>
      <c r="G38" s="73">
        <v>399282160.84894699</v>
      </c>
      <c r="H38" s="73">
        <v>238058315.85206401</v>
      </c>
      <c r="I38" s="73">
        <v>566262580.17239702</v>
      </c>
      <c r="J38" s="73">
        <v>17108478224.190901</v>
      </c>
      <c r="K38" s="82"/>
      <c r="L38" s="76" t="str">
        <v>2013-14</v>
      </c>
      <c r="M38" s="73">
        <v>710.78404931458454</v>
      </c>
      <c r="N38" s="73">
        <v>638.36742539906788</v>
      </c>
      <c r="O38" s="73">
        <v>769.67678042479042</v>
      </c>
      <c r="P38" s="73">
        <v>814.91886541234419</v>
      </c>
      <c r="Q38" s="73">
        <v>727.03540890802481</v>
      </c>
      <c r="R38" s="73">
        <v>776.92388383748471</v>
      </c>
      <c r="S38" s="73">
        <v>620.11147772330014</v>
      </c>
      <c r="T38" s="73">
        <v>2322.5854063763427</v>
      </c>
      <c r="U38" s="73">
        <v>734.03115933483662</v>
      </c>
      <c r="V38" s="96"/>
    </row>
    <row r="39" spans="1:22" ht="15.75" customHeight="1" x14ac:dyDescent="0.2">
      <c r="A39" s="82" t="s">
        <v>176</v>
      </c>
      <c r="B39" s="73"/>
      <c r="C39" s="73"/>
      <c r="D39" s="73"/>
      <c r="E39" s="73"/>
      <c r="F39" s="73"/>
      <c r="G39" s="73"/>
      <c r="H39" s="73"/>
      <c r="I39" s="73"/>
      <c r="J39" s="73"/>
      <c r="K39" s="82"/>
      <c r="L39" s="82" t="str">
        <v>Roads</v>
      </c>
      <c r="M39" s="73"/>
      <c r="N39" s="73"/>
      <c r="O39" s="73"/>
      <c r="P39" s="73"/>
      <c r="Q39" s="73"/>
      <c r="R39" s="73"/>
      <c r="S39" s="73"/>
      <c r="T39" s="73"/>
      <c r="U39" s="73"/>
      <c r="V39" s="96"/>
    </row>
    <row r="40" spans="1:22" ht="15.75" customHeight="1" x14ac:dyDescent="0.2">
      <c r="A40" s="76" t="str">
        <f t="array" ref="A40:A43">Label_FinancialYears</f>
        <v>2010-11</v>
      </c>
      <c r="B40" s="73">
        <f t="array" ref="B40:J43">ROADS</f>
        <v>1792389454.6945</v>
      </c>
      <c r="C40" s="73">
        <v>1345543606.9477799</v>
      </c>
      <c r="D40" s="73">
        <v>1353495088.37643</v>
      </c>
      <c r="E40" s="73">
        <v>854856045.91099799</v>
      </c>
      <c r="F40" s="73">
        <v>520282424.44426697</v>
      </c>
      <c r="G40" s="73">
        <v>133007967.10664</v>
      </c>
      <c r="H40" s="73">
        <v>62092391.741038397</v>
      </c>
      <c r="I40" s="73">
        <v>161335286.20225</v>
      </c>
      <c r="J40" s="73">
        <v>6223002265.4238997</v>
      </c>
      <c r="K40" s="82"/>
      <c r="L40" s="76" t="str">
        <v>2010-11</v>
      </c>
      <c r="M40" s="73">
        <f t="array" ref="M40:U43">B40:J43/Population_IncludingTotal</f>
        <v>249.64020410539658</v>
      </c>
      <c r="N40" s="73">
        <v>244.83521912774887</v>
      </c>
      <c r="O40" s="73">
        <v>305.05546200607318</v>
      </c>
      <c r="P40" s="73">
        <v>368.62131210363754</v>
      </c>
      <c r="Q40" s="73">
        <v>318.70637743280906</v>
      </c>
      <c r="R40" s="73">
        <v>260.68799301209873</v>
      </c>
      <c r="S40" s="73">
        <v>170.19401134502195</v>
      </c>
      <c r="T40" s="73">
        <v>700.54705492533617</v>
      </c>
      <c r="U40" s="73">
        <v>280.70258462004347</v>
      </c>
      <c r="V40" s="96"/>
    </row>
    <row r="41" spans="1:22" ht="15.75" customHeight="1" x14ac:dyDescent="0.2">
      <c r="A41" s="76" t="str">
        <v>2011-12</v>
      </c>
      <c r="B41" s="73">
        <v>1867474955.7785299</v>
      </c>
      <c r="C41" s="73">
        <v>1411480104.9128499</v>
      </c>
      <c r="D41" s="73">
        <v>1426905671.38327</v>
      </c>
      <c r="E41" s="73">
        <v>908422894.51020896</v>
      </c>
      <c r="F41" s="73">
        <v>535311352.62257397</v>
      </c>
      <c r="G41" s="73">
        <v>135093241.63127601</v>
      </c>
      <c r="H41" s="73">
        <v>67543497.522444695</v>
      </c>
      <c r="I41" s="73">
        <v>166459535.426379</v>
      </c>
      <c r="J41" s="73">
        <v>6518691253.7875404</v>
      </c>
      <c r="K41" s="82"/>
      <c r="L41" s="76" t="str">
        <v>2011-12</v>
      </c>
      <c r="M41" s="73">
        <v>257.17156179781648</v>
      </c>
      <c r="N41" s="73">
        <v>252.83244485395875</v>
      </c>
      <c r="O41" s="73">
        <v>315.78455549517383</v>
      </c>
      <c r="P41" s="73">
        <v>379.84024637572332</v>
      </c>
      <c r="Q41" s="73">
        <v>325.0317420631057</v>
      </c>
      <c r="R41" s="73">
        <v>263.88284974777713</v>
      </c>
      <c r="S41" s="73">
        <v>182.00496222782775</v>
      </c>
      <c r="T41" s="73">
        <v>715.33042301293494</v>
      </c>
      <c r="U41" s="73">
        <v>289.49875589522662</v>
      </c>
      <c r="V41" s="96"/>
    </row>
    <row r="42" spans="1:22" ht="15.75" customHeight="1" x14ac:dyDescent="0.2">
      <c r="A42" s="76" t="str">
        <v>2012-13</v>
      </c>
      <c r="B42" s="73">
        <v>1893111123.1175499</v>
      </c>
      <c r="C42" s="73">
        <v>1410833624.18242</v>
      </c>
      <c r="D42" s="73">
        <v>1490390374.2056401</v>
      </c>
      <c r="E42" s="73">
        <v>982573151.30182195</v>
      </c>
      <c r="F42" s="73">
        <v>564420747.01345003</v>
      </c>
      <c r="G42" s="73">
        <v>136471098.257595</v>
      </c>
      <c r="H42" s="73">
        <v>66355167.576030903</v>
      </c>
      <c r="I42" s="73">
        <v>195201378.122987</v>
      </c>
      <c r="J42" s="73">
        <v>6739356663.7775002</v>
      </c>
      <c r="K42" s="82"/>
      <c r="L42" s="76" t="str">
        <v>2012-13</v>
      </c>
      <c r="M42" s="73">
        <v>257.32631807329903</v>
      </c>
      <c r="N42" s="73">
        <v>248.36425093810723</v>
      </c>
      <c r="O42" s="73">
        <v>323.37323470479419</v>
      </c>
      <c r="P42" s="73">
        <v>396.27778730998108</v>
      </c>
      <c r="Q42" s="73">
        <v>339.56308849880611</v>
      </c>
      <c r="R42" s="73">
        <v>266.29805992018146</v>
      </c>
      <c r="S42" s="73">
        <v>175.57667903068821</v>
      </c>
      <c r="T42" s="73">
        <v>815.73870687517035</v>
      </c>
      <c r="U42" s="73">
        <v>294.06856665796306</v>
      </c>
      <c r="V42" s="96"/>
    </row>
    <row r="43" spans="1:22" ht="15.75" customHeight="1" x14ac:dyDescent="0.2">
      <c r="A43" s="76" t="str">
        <v>2013-14</v>
      </c>
      <c r="B43" s="73">
        <v>1982048426.3378</v>
      </c>
      <c r="C43" s="73">
        <v>1489836478.0943601</v>
      </c>
      <c r="D43" s="73">
        <v>1534772232.5092001</v>
      </c>
      <c r="E43" s="73">
        <v>998679647.38819396</v>
      </c>
      <c r="F43" s="73">
        <v>575533859.83667004</v>
      </c>
      <c r="G43" s="73">
        <v>140230991.42071</v>
      </c>
      <c r="H43" s="73">
        <v>70204742.790024295</v>
      </c>
      <c r="I43" s="73">
        <v>190120442.13354099</v>
      </c>
      <c r="J43" s="73">
        <v>6981426820.5104904</v>
      </c>
      <c r="K43" s="82"/>
      <c r="L43" s="76" t="str">
        <v>2013-14</v>
      </c>
      <c r="M43" s="73">
        <v>265.50421344862525</v>
      </c>
      <c r="N43" s="73">
        <v>257.44156525311013</v>
      </c>
      <c r="O43" s="73">
        <v>327.42387385402242</v>
      </c>
      <c r="P43" s="73">
        <v>391.77043572970308</v>
      </c>
      <c r="Q43" s="73">
        <v>343.1798346374016</v>
      </c>
      <c r="R43" s="73">
        <v>272.86169323796958</v>
      </c>
      <c r="S43" s="73">
        <v>182.87437949346776</v>
      </c>
      <c r="T43" s="73">
        <v>779.79894807590017</v>
      </c>
      <c r="U43" s="73">
        <v>299.53481284060791</v>
      </c>
      <c r="V43" s="96"/>
    </row>
    <row r="44" spans="1:22" ht="15.75" customHeight="1" x14ac:dyDescent="0.2">
      <c r="A44" s="82" t="s">
        <v>177</v>
      </c>
      <c r="B44" s="73"/>
      <c r="C44" s="73"/>
      <c r="D44" s="73"/>
      <c r="E44" s="73"/>
      <c r="F44" s="73"/>
      <c r="G44" s="73"/>
      <c r="H44" s="73"/>
      <c r="I44" s="73"/>
      <c r="J44" s="73"/>
      <c r="K44" s="82"/>
      <c r="L44" s="82" t="str">
        <v>Transport</v>
      </c>
      <c r="M44" s="73"/>
      <c r="N44" s="73"/>
      <c r="O44" s="73"/>
      <c r="P44" s="73"/>
      <c r="Q44" s="73"/>
      <c r="R44" s="73"/>
      <c r="S44" s="73"/>
      <c r="T44" s="73"/>
      <c r="U44" s="73"/>
      <c r="V44" s="96"/>
    </row>
    <row r="45" spans="1:22" ht="15.75" customHeight="1" x14ac:dyDescent="0.2">
      <c r="A45" s="76" t="str">
        <f t="array" ref="A45:A48">Label_FinancialYears</f>
        <v>2010-11</v>
      </c>
      <c r="B45" s="73">
        <f t="array" ref="B45:J48">TRANSPORT</f>
        <v>3179544847.6839399</v>
      </c>
      <c r="C45" s="73">
        <v>2497093477.4253998</v>
      </c>
      <c r="D45" s="73">
        <v>1665725659.7077</v>
      </c>
      <c r="E45" s="73">
        <v>951983698.06231999</v>
      </c>
      <c r="F45" s="73">
        <v>579802272.23799896</v>
      </c>
      <c r="G45" s="73">
        <v>102726231.51931299</v>
      </c>
      <c r="H45" s="73">
        <v>101034978.404456</v>
      </c>
      <c r="I45" s="73">
        <v>44309023.243890002</v>
      </c>
      <c r="J45" s="73">
        <v>9122220188.2850208</v>
      </c>
      <c r="K45" s="82"/>
      <c r="L45" s="76" t="str">
        <v>2010-11</v>
      </c>
      <c r="M45" s="73">
        <f t="array" ref="M45:U48">B45:J48/Population_IncludingTotal</f>
        <v>442.84026702967219</v>
      </c>
      <c r="N45" s="73">
        <v>454.37132291443271</v>
      </c>
      <c r="O45" s="73">
        <v>375.42708138456243</v>
      </c>
      <c r="P45" s="73">
        <v>410.50359479769202</v>
      </c>
      <c r="Q45" s="73">
        <v>355.16610427434972</v>
      </c>
      <c r="R45" s="73">
        <v>201.33752666857367</v>
      </c>
      <c r="S45" s="73">
        <v>276.93486719802212</v>
      </c>
      <c r="T45" s="73">
        <v>192.39780999435519</v>
      </c>
      <c r="U45" s="73">
        <v>411.47836287189904</v>
      </c>
      <c r="V45" s="96"/>
    </row>
    <row r="46" spans="1:22" ht="15.75" customHeight="1" x14ac:dyDescent="0.2">
      <c r="A46" s="76" t="str">
        <v>2011-12</v>
      </c>
      <c r="B46" s="73">
        <v>3303243765.6128602</v>
      </c>
      <c r="C46" s="73">
        <v>2604524625.0142102</v>
      </c>
      <c r="D46" s="73">
        <v>1749372702.6456599</v>
      </c>
      <c r="E46" s="73">
        <v>1016746097.4611599</v>
      </c>
      <c r="F46" s="73">
        <v>599818991.26940596</v>
      </c>
      <c r="G46" s="73">
        <v>106055285.265185</v>
      </c>
      <c r="H46" s="73">
        <v>105760876.37039401</v>
      </c>
      <c r="I46" s="73">
        <v>46239146.452057399</v>
      </c>
      <c r="J46" s="73">
        <v>9531761490.0909309</v>
      </c>
      <c r="K46" s="82"/>
      <c r="L46" s="76" t="str">
        <v>2011-12</v>
      </c>
      <c r="M46" s="73">
        <v>454.89250368415907</v>
      </c>
      <c r="N46" s="73">
        <v>466.5374498249422</v>
      </c>
      <c r="O46" s="73">
        <v>387.14884408919568</v>
      </c>
      <c r="P46" s="73">
        <v>425.13359195931412</v>
      </c>
      <c r="Q46" s="73">
        <v>364.19965819833499</v>
      </c>
      <c r="R46" s="73">
        <v>207.16188736499501</v>
      </c>
      <c r="S46" s="73">
        <v>284.98678651603848</v>
      </c>
      <c r="T46" s="73">
        <v>198.70455667549365</v>
      </c>
      <c r="U46" s="73">
        <v>423.31090481821008</v>
      </c>
      <c r="V46" s="96"/>
    </row>
    <row r="47" spans="1:22" ht="15.75" customHeight="1" x14ac:dyDescent="0.2">
      <c r="A47" s="76" t="str">
        <v>2012-13</v>
      </c>
      <c r="B47" s="73">
        <v>3515672719.1895299</v>
      </c>
      <c r="C47" s="73">
        <v>2817737126.0514302</v>
      </c>
      <c r="D47" s="73">
        <v>1852227053.7190101</v>
      </c>
      <c r="E47" s="73">
        <v>1127024356.3718801</v>
      </c>
      <c r="F47" s="73">
        <v>639730467.66398704</v>
      </c>
      <c r="G47" s="73">
        <v>104676931.635693</v>
      </c>
      <c r="H47" s="73">
        <v>116248778.291922</v>
      </c>
      <c r="I47" s="73">
        <v>46585012.907644697</v>
      </c>
      <c r="J47" s="73">
        <v>10219902445.8311</v>
      </c>
      <c r="K47" s="82"/>
      <c r="L47" s="76" t="str">
        <v>2012-13</v>
      </c>
      <c r="M47" s="73">
        <v>477.87745015727245</v>
      </c>
      <c r="N47" s="73">
        <v>496.03664008065311</v>
      </c>
      <c r="O47" s="73">
        <v>401.88172450327693</v>
      </c>
      <c r="P47" s="73">
        <v>454.53584559661482</v>
      </c>
      <c r="Q47" s="73">
        <v>384.87042610712632</v>
      </c>
      <c r="R47" s="73">
        <v>204.25763527136542</v>
      </c>
      <c r="S47" s="73">
        <v>307.59585393984025</v>
      </c>
      <c r="T47" s="73">
        <v>194.67689498125608</v>
      </c>
      <c r="U47" s="73">
        <v>445.94049752298201</v>
      </c>
      <c r="V47" s="96"/>
    </row>
    <row r="48" spans="1:22" ht="15.75" customHeight="1" x14ac:dyDescent="0.2">
      <c r="A48" s="76" t="str">
        <v>2013-14</v>
      </c>
      <c r="B48" s="73">
        <v>3822336675.84866</v>
      </c>
      <c r="C48" s="73">
        <v>3121505752.04634</v>
      </c>
      <c r="D48" s="73">
        <v>1978226295.3517301</v>
      </c>
      <c r="E48" s="73">
        <v>1258116518.3239801</v>
      </c>
      <c r="F48" s="73">
        <v>697648410.42897403</v>
      </c>
      <c r="G48" s="73">
        <v>101639641.662625</v>
      </c>
      <c r="H48" s="73">
        <v>131013423.220873</v>
      </c>
      <c r="I48" s="73">
        <v>45353189.220212102</v>
      </c>
      <c r="J48" s="73">
        <v>11155839906.103399</v>
      </c>
      <c r="K48" s="82"/>
      <c r="L48" s="76" t="str">
        <v>2013-14</v>
      </c>
      <c r="M48" s="73">
        <v>512.01901990464853</v>
      </c>
      <c r="N48" s="73">
        <v>539.39163026890219</v>
      </c>
      <c r="O48" s="73">
        <v>422.02908240332152</v>
      </c>
      <c r="P48" s="73">
        <v>493.54450936450462</v>
      </c>
      <c r="Q48" s="73">
        <v>415.99440594860181</v>
      </c>
      <c r="R48" s="73">
        <v>197.7705815468442</v>
      </c>
      <c r="S48" s="73">
        <v>341.27321780084452</v>
      </c>
      <c r="T48" s="73">
        <v>186.02086576764449</v>
      </c>
      <c r="U48" s="73">
        <v>478.63603017901823</v>
      </c>
      <c r="V48" s="96"/>
    </row>
    <row r="49" spans="1:22" ht="15.75" customHeight="1" x14ac:dyDescent="0.2">
      <c r="A49" s="82" t="s">
        <v>178</v>
      </c>
      <c r="B49" s="73"/>
      <c r="C49" s="73"/>
      <c r="D49" s="73"/>
      <c r="E49" s="73"/>
      <c r="F49" s="73"/>
      <c r="G49" s="73"/>
      <c r="H49" s="73"/>
      <c r="I49" s="73"/>
      <c r="J49" s="73"/>
      <c r="K49" s="82"/>
      <c r="L49" s="82" t="str">
        <v>Services to industry</v>
      </c>
      <c r="M49" s="73"/>
      <c r="N49" s="73"/>
      <c r="O49" s="73"/>
      <c r="P49" s="73"/>
      <c r="Q49" s="73"/>
      <c r="R49" s="73"/>
      <c r="S49" s="73"/>
      <c r="T49" s="73"/>
      <c r="U49" s="73"/>
      <c r="V49" s="96"/>
    </row>
    <row r="50" spans="1:22" ht="15.75" customHeight="1" x14ac:dyDescent="0.2">
      <c r="A50" s="76" t="str">
        <f t="array" ref="A50:A53">Label_FinancialYears</f>
        <v>2010-11</v>
      </c>
      <c r="B50" s="73">
        <f t="array" ref="B50:J53">SERVICES_TO_INDUSTRY</f>
        <v>1799568177.4660399</v>
      </c>
      <c r="C50" s="73">
        <v>1381627992.39452</v>
      </c>
      <c r="D50" s="73">
        <v>1171333420.2529199</v>
      </c>
      <c r="E50" s="73">
        <v>696559978.11638999</v>
      </c>
      <c r="F50" s="73">
        <v>457296161.10552597</v>
      </c>
      <c r="G50" s="73">
        <v>142816134.86901599</v>
      </c>
      <c r="H50" s="73">
        <v>83812395.043524206</v>
      </c>
      <c r="I50" s="73">
        <v>67752931.511242196</v>
      </c>
      <c r="J50" s="73">
        <v>5800767190.7591801</v>
      </c>
      <c r="K50" s="82"/>
      <c r="L50" s="76" t="str">
        <v>2010-11</v>
      </c>
      <c r="M50" s="73">
        <f t="array" ref="M50:U53">B50:J53/Population_IncludingTotal</f>
        <v>250.64004139701285</v>
      </c>
      <c r="N50" s="73">
        <v>251.40113670360759</v>
      </c>
      <c r="O50" s="73">
        <v>263.99922744236153</v>
      </c>
      <c r="P50" s="73">
        <v>300.36268014986655</v>
      </c>
      <c r="Q50" s="73">
        <v>280.12324859050574</v>
      </c>
      <c r="R50" s="73">
        <v>279.91143973277354</v>
      </c>
      <c r="S50" s="73">
        <v>229.72810859632821</v>
      </c>
      <c r="T50" s="73">
        <v>294.19550893074739</v>
      </c>
      <c r="U50" s="73">
        <v>261.65671709173552</v>
      </c>
      <c r="V50" s="96"/>
    </row>
    <row r="51" spans="1:22" ht="15.75" customHeight="1" x14ac:dyDescent="0.2">
      <c r="A51" s="76" t="str">
        <v>2011-12</v>
      </c>
      <c r="B51" s="73">
        <v>1672747845.6505899</v>
      </c>
      <c r="C51" s="73">
        <v>1291867122.4295599</v>
      </c>
      <c r="D51" s="73">
        <v>1152423512.2144899</v>
      </c>
      <c r="E51" s="73">
        <v>745672878.87121701</v>
      </c>
      <c r="F51" s="73">
        <v>417523032.65761</v>
      </c>
      <c r="G51" s="73">
        <v>132893736.21318699</v>
      </c>
      <c r="H51" s="73">
        <v>78848646.446475893</v>
      </c>
      <c r="I51" s="73">
        <v>72562852.695600703</v>
      </c>
      <c r="J51" s="73">
        <v>5564539627.1787395</v>
      </c>
      <c r="K51" s="82"/>
      <c r="L51" s="76" t="str">
        <v>2011-12</v>
      </c>
      <c r="M51" s="73">
        <v>230.35552612300305</v>
      </c>
      <c r="N51" s="73">
        <v>231.40667860173716</v>
      </c>
      <c r="O51" s="73">
        <v>255.03966649319645</v>
      </c>
      <c r="P51" s="73">
        <v>311.78933483270436</v>
      </c>
      <c r="Q51" s="73">
        <v>253.51272300002248</v>
      </c>
      <c r="R51" s="73">
        <v>259.58647081162587</v>
      </c>
      <c r="S51" s="73">
        <v>212.4681937508108</v>
      </c>
      <c r="T51" s="73">
        <v>311.8260301568983</v>
      </c>
      <c r="U51" s="73">
        <v>247.12434390291759</v>
      </c>
      <c r="V51" s="96"/>
    </row>
    <row r="52" spans="1:22" ht="15.75" customHeight="1" x14ac:dyDescent="0.2">
      <c r="A52" s="76" t="str">
        <v>2012-13</v>
      </c>
      <c r="B52" s="73">
        <v>1640808987.5766399</v>
      </c>
      <c r="C52" s="73">
        <v>1239793661.6984799</v>
      </c>
      <c r="D52" s="73">
        <v>1127608980.10113</v>
      </c>
      <c r="E52" s="73">
        <v>738527856.92501402</v>
      </c>
      <c r="F52" s="73">
        <v>401876941.19966602</v>
      </c>
      <c r="G52" s="73">
        <v>126641229.91205101</v>
      </c>
      <c r="H52" s="73">
        <v>75674287.996422097</v>
      </c>
      <c r="I52" s="73">
        <v>88167014.175152406</v>
      </c>
      <c r="J52" s="73">
        <v>5439098959.5845604</v>
      </c>
      <c r="K52" s="82"/>
      <c r="L52" s="76" t="str">
        <v>2012-13</v>
      </c>
      <c r="M52" s="73">
        <v>223.03145878693189</v>
      </c>
      <c r="N52" s="73">
        <v>218.25424261772636</v>
      </c>
      <c r="O52" s="73">
        <v>244.65976813076523</v>
      </c>
      <c r="P52" s="73">
        <v>297.8528210558934</v>
      </c>
      <c r="Q52" s="73">
        <v>241.77455572333847</v>
      </c>
      <c r="R52" s="73">
        <v>247.11689333538419</v>
      </c>
      <c r="S52" s="73">
        <v>200.23519885168855</v>
      </c>
      <c r="T52" s="73">
        <v>368.44640557286186</v>
      </c>
      <c r="U52" s="73">
        <v>237.3324509671115</v>
      </c>
      <c r="V52" s="96"/>
    </row>
    <row r="53" spans="1:22" ht="15.75" customHeight="1" x14ac:dyDescent="0.2">
      <c r="A53" s="76" t="str">
        <v>2013-14</v>
      </c>
      <c r="B53" s="73">
        <v>1761812942.8875301</v>
      </c>
      <c r="C53" s="73">
        <v>1374143137.4490499</v>
      </c>
      <c r="D53" s="73">
        <v>1213967030.72664</v>
      </c>
      <c r="E53" s="73">
        <v>823989883.12557399</v>
      </c>
      <c r="F53" s="73">
        <v>440362989.26542997</v>
      </c>
      <c r="G53" s="73">
        <v>136541753.21068999</v>
      </c>
      <c r="H53" s="73">
        <v>81781081.557926506</v>
      </c>
      <c r="I53" s="73">
        <v>96063376.882964507</v>
      </c>
      <c r="J53" s="73">
        <v>5928662195.1058102</v>
      </c>
      <c r="K53" s="82"/>
      <c r="L53" s="76" t="str">
        <v>2013-14</v>
      </c>
      <c r="M53" s="73">
        <v>236.00268965640282</v>
      </c>
      <c r="N53" s="73">
        <v>237.44992513486926</v>
      </c>
      <c r="O53" s="73">
        <v>258.9842189689204</v>
      </c>
      <c r="P53" s="73">
        <v>323.24166853026173</v>
      </c>
      <c r="Q53" s="73">
        <v>262.58002939988501</v>
      </c>
      <c r="R53" s="73">
        <v>265.68316747454401</v>
      </c>
      <c r="S53" s="73">
        <v>213.02926198222045</v>
      </c>
      <c r="T53" s="73">
        <v>394.01402290731812</v>
      </c>
      <c r="U53" s="73">
        <v>254.36644494919375</v>
      </c>
      <c r="V53" s="96"/>
    </row>
    <row r="54" spans="1:22" ht="15.75" customHeight="1" x14ac:dyDescent="0.2">
      <c r="A54" s="82" t="s">
        <v>179</v>
      </c>
      <c r="B54" s="73"/>
      <c r="C54" s="73"/>
      <c r="D54" s="73"/>
      <c r="E54" s="73"/>
      <c r="F54" s="73"/>
      <c r="G54" s="73"/>
      <c r="H54" s="73"/>
      <c r="I54" s="73"/>
      <c r="J54" s="73"/>
      <c r="K54" s="82"/>
      <c r="L54" s="82" t="str">
        <v>Depreciation</v>
      </c>
      <c r="M54" s="73"/>
      <c r="N54" s="73"/>
      <c r="O54" s="73"/>
      <c r="P54" s="73"/>
      <c r="Q54" s="73"/>
      <c r="R54" s="73"/>
      <c r="S54" s="73"/>
      <c r="T54" s="73"/>
      <c r="U54" s="73"/>
      <c r="V54" s="96"/>
    </row>
    <row r="55" spans="1:22" ht="15.75" customHeight="1" x14ac:dyDescent="0.2">
      <c r="A55" s="76" t="str">
        <f t="array" ref="A55:A58">Label_FinancialYears</f>
        <v>2010-11</v>
      </c>
      <c r="B55" s="73">
        <f t="array" ref="B55:J58">DEPRECIATION</f>
        <v>3120993387.8724399</v>
      </c>
      <c r="C55" s="73">
        <v>2215188318.3131399</v>
      </c>
      <c r="D55" s="73">
        <v>2080972256.96295</v>
      </c>
      <c r="E55" s="73">
        <v>1261032413.5924201</v>
      </c>
      <c r="F55" s="73">
        <v>796449136.96089101</v>
      </c>
      <c r="G55" s="73">
        <v>250816607.22784701</v>
      </c>
      <c r="H55" s="73">
        <v>143408004.23636201</v>
      </c>
      <c r="I55" s="73">
        <v>304333874.83394998</v>
      </c>
      <c r="J55" s="73">
        <v>10173194000</v>
      </c>
      <c r="K55" s="82"/>
      <c r="L55" s="76" t="str">
        <v>2010-11</v>
      </c>
      <c r="M55" s="73">
        <f t="array" ref="M55:U58">B55:J58/Population_IncludingTotal</f>
        <v>434.68534381266232</v>
      </c>
      <c r="N55" s="73">
        <v>403.0758382879194</v>
      </c>
      <c r="O55" s="73">
        <v>469.01681337546279</v>
      </c>
      <c r="P55" s="73">
        <v>543.76807080808931</v>
      </c>
      <c r="Q55" s="73">
        <v>487.87621361882765</v>
      </c>
      <c r="R55" s="73">
        <v>491.58617618678846</v>
      </c>
      <c r="S55" s="73">
        <v>393.07848861359037</v>
      </c>
      <c r="T55" s="73">
        <v>1321.4728454485255</v>
      </c>
      <c r="U55" s="73">
        <v>458.88491243327508</v>
      </c>
      <c r="V55" s="96"/>
    </row>
    <row r="56" spans="1:22" ht="15.75" customHeight="1" x14ac:dyDescent="0.2">
      <c r="A56" s="76" t="str">
        <v>2011-12</v>
      </c>
      <c r="B56" s="73">
        <v>3305915121.63341</v>
      </c>
      <c r="C56" s="73">
        <v>2327128813.53368</v>
      </c>
      <c r="D56" s="73">
        <v>2192893174.0987201</v>
      </c>
      <c r="E56" s="73">
        <v>1351748127.5416901</v>
      </c>
      <c r="F56" s="73">
        <v>837487822.88170397</v>
      </c>
      <c r="G56" s="73">
        <v>263237682.41746899</v>
      </c>
      <c r="H56" s="73">
        <v>156684606.58632001</v>
      </c>
      <c r="I56" s="73">
        <v>324266762.32510602</v>
      </c>
      <c r="J56" s="73">
        <v>10759362111.018101</v>
      </c>
      <c r="K56" s="82"/>
      <c r="L56" s="76" t="str">
        <v>2011-12</v>
      </c>
      <c r="M56" s="73">
        <v>455.26037838994671</v>
      </c>
      <c r="N56" s="73">
        <v>416.84871459958765</v>
      </c>
      <c r="O56" s="73">
        <v>485.30313539216638</v>
      </c>
      <c r="P56" s="73">
        <v>565.20850025493064</v>
      </c>
      <c r="Q56" s="73">
        <v>508.50803872228374</v>
      </c>
      <c r="R56" s="73">
        <v>514.19233825861613</v>
      </c>
      <c r="S56" s="73">
        <v>422.20756918826868</v>
      </c>
      <c r="T56" s="73">
        <v>1393.4790798790991</v>
      </c>
      <c r="U56" s="73">
        <v>477.82934090584229</v>
      </c>
      <c r="V56" s="96"/>
    </row>
    <row r="57" spans="1:22" ht="15.75" customHeight="1" x14ac:dyDescent="0.2">
      <c r="A57" s="76" t="str">
        <v>2012-13</v>
      </c>
      <c r="B57" s="73">
        <v>3639888217.7565398</v>
      </c>
      <c r="C57" s="73">
        <v>2583628356.4015198</v>
      </c>
      <c r="D57" s="73">
        <v>2480352632.0644898</v>
      </c>
      <c r="E57" s="73">
        <v>1536537202.0792999</v>
      </c>
      <c r="F57" s="73">
        <v>928780735.35092103</v>
      </c>
      <c r="G57" s="73">
        <v>286759963.97730899</v>
      </c>
      <c r="H57" s="73">
        <v>171781778.00842899</v>
      </c>
      <c r="I57" s="73">
        <v>371829396.71468699</v>
      </c>
      <c r="J57" s="73">
        <v>11999558282.353201</v>
      </c>
      <c r="K57" s="82"/>
      <c r="L57" s="76" t="str">
        <v>2012-13</v>
      </c>
      <c r="M57" s="73">
        <v>494.76178225144457</v>
      </c>
      <c r="N57" s="73">
        <v>454.82394978498729</v>
      </c>
      <c r="O57" s="73">
        <v>538.16749471878666</v>
      </c>
      <c r="P57" s="73">
        <v>619.6948916757209</v>
      </c>
      <c r="Q57" s="73">
        <v>558.76694239667199</v>
      </c>
      <c r="R57" s="73">
        <v>559.55893258658273</v>
      </c>
      <c r="S57" s="73">
        <v>454.53692911178348</v>
      </c>
      <c r="T57" s="73">
        <v>1553.860091413437</v>
      </c>
      <c r="U57" s="73">
        <v>523.59491872365379</v>
      </c>
      <c r="V57" s="96"/>
    </row>
    <row r="58" spans="1:22" ht="15.75" customHeight="1" x14ac:dyDescent="0.2">
      <c r="A58" s="76" t="str">
        <v>2013-14</v>
      </c>
      <c r="B58" s="73">
        <v>3823034504.62047</v>
      </c>
      <c r="C58" s="73">
        <v>2720305505.9841599</v>
      </c>
      <c r="D58" s="73">
        <v>2623279024.1898298</v>
      </c>
      <c r="E58" s="73">
        <v>1640861180.7887499</v>
      </c>
      <c r="F58" s="73">
        <v>976134442.92780805</v>
      </c>
      <c r="G58" s="73">
        <v>297875212.72523099</v>
      </c>
      <c r="H58" s="73">
        <v>178983328.69195601</v>
      </c>
      <c r="I58" s="73">
        <v>394055357.071796</v>
      </c>
      <c r="J58" s="73">
        <v>12654528557</v>
      </c>
      <c r="K58" s="82"/>
      <c r="L58" s="76" t="str">
        <v>2013-14</v>
      </c>
      <c r="M58" s="73">
        <v>512.11249717630312</v>
      </c>
      <c r="N58" s="73">
        <v>470.06481430968194</v>
      </c>
      <c r="O58" s="73">
        <v>559.64276790177405</v>
      </c>
      <c r="P58" s="73">
        <v>643.69079859668636</v>
      </c>
      <c r="Q58" s="73">
        <v>582.05030161544892</v>
      </c>
      <c r="R58" s="73">
        <v>579.60607776052041</v>
      </c>
      <c r="S58" s="73">
        <v>466.22868873850211</v>
      </c>
      <c r="T58" s="73">
        <v>1616.2594063000488</v>
      </c>
      <c r="U58" s="73">
        <v>542.93655729101511</v>
      </c>
      <c r="V58" s="96"/>
    </row>
    <row r="59" spans="1:22" ht="15.75" customHeight="1" x14ac:dyDescent="0.2">
      <c r="A59" s="82" t="s">
        <v>180</v>
      </c>
      <c r="B59" s="73"/>
      <c r="C59" s="73"/>
      <c r="D59" s="73"/>
      <c r="E59" s="73"/>
      <c r="F59" s="73"/>
      <c r="G59" s="73"/>
      <c r="H59" s="73"/>
      <c r="I59" s="73"/>
      <c r="J59" s="73"/>
      <c r="K59" s="82"/>
      <c r="L59" s="82" t="str">
        <v>Other expenses</v>
      </c>
      <c r="M59" s="73"/>
      <c r="N59" s="73"/>
      <c r="O59" s="73"/>
      <c r="P59" s="73"/>
      <c r="Q59" s="73"/>
      <c r="R59" s="73"/>
      <c r="S59" s="73"/>
      <c r="T59" s="73"/>
      <c r="U59" s="73"/>
      <c r="V59" s="96"/>
    </row>
    <row r="60" spans="1:22" ht="15.75" customHeight="1" x14ac:dyDescent="0.2">
      <c r="A60" s="76" t="str">
        <f t="array" ref="A60:A63">Label_FinancialYears</f>
        <v>2010-11</v>
      </c>
      <c r="B60" s="73">
        <f t="array" ref="B60:J63">OTHER_EXPENSES</f>
        <v>6895654177.1141195</v>
      </c>
      <c r="C60" s="73">
        <v>5322819900.55089</v>
      </c>
      <c r="D60" s="73">
        <v>4740960957.7103796</v>
      </c>
      <c r="E60" s="73">
        <v>2570834930.6746998</v>
      </c>
      <c r="F60" s="73">
        <v>1698764864.4293499</v>
      </c>
      <c r="G60" s="73">
        <v>682002129.09458494</v>
      </c>
      <c r="H60" s="73">
        <v>619057973.61188304</v>
      </c>
      <c r="I60" s="73">
        <v>482594236.12470299</v>
      </c>
      <c r="J60" s="73">
        <v>23012689169.3106</v>
      </c>
      <c r="K60" s="82"/>
      <c r="L60" s="76" t="str">
        <v>2010-11</v>
      </c>
      <c r="M60" s="73">
        <f t="array" ref="M60:U63">B60:J63/Population_IncludingTotal</f>
        <v>960.41209777615279</v>
      </c>
      <c r="N60" s="73">
        <v>968.54072212874553</v>
      </c>
      <c r="O60" s="73">
        <v>1068.5343801593956</v>
      </c>
      <c r="P60" s="73">
        <v>1108.5662315662403</v>
      </c>
      <c r="Q60" s="73">
        <v>1040.6025085908145</v>
      </c>
      <c r="R60" s="73">
        <v>1336.685088353403</v>
      </c>
      <c r="S60" s="73">
        <v>1696.8255985941048</v>
      </c>
      <c r="T60" s="73">
        <v>2095.5116441005084</v>
      </c>
      <c r="U60" s="73">
        <v>1038.0393664284072</v>
      </c>
      <c r="V60" s="96"/>
    </row>
    <row r="61" spans="1:22" ht="15.75" customHeight="1" x14ac:dyDescent="0.2">
      <c r="A61" s="76" t="str">
        <v>2011-12</v>
      </c>
      <c r="B61" s="73">
        <v>7585208466.8826504</v>
      </c>
      <c r="C61" s="73">
        <v>5824465434.4745102</v>
      </c>
      <c r="D61" s="73">
        <v>4799183193.7895603</v>
      </c>
      <c r="E61" s="73">
        <v>2837682048.91398</v>
      </c>
      <c r="F61" s="73">
        <v>1827349746.58409</v>
      </c>
      <c r="G61" s="73">
        <v>693553908.12598598</v>
      </c>
      <c r="H61" s="73">
        <v>651179081.94015396</v>
      </c>
      <c r="I61" s="73">
        <v>508849960.29537398</v>
      </c>
      <c r="J61" s="73">
        <v>24727471841.006302</v>
      </c>
      <c r="K61" s="82"/>
      <c r="L61" s="76" t="str">
        <v>2011-12</v>
      </c>
      <c r="M61" s="73">
        <v>1044.5654984310122</v>
      </c>
      <c r="N61" s="73">
        <v>1043.31179067982</v>
      </c>
      <c r="O61" s="73">
        <v>1062.0939855972276</v>
      </c>
      <c r="P61" s="73">
        <v>1186.5243105487809</v>
      </c>
      <c r="Q61" s="73">
        <v>1109.53498105535</v>
      </c>
      <c r="R61" s="73">
        <v>1354.7456521142665</v>
      </c>
      <c r="S61" s="73">
        <v>1754.688882859313</v>
      </c>
      <c r="T61" s="73">
        <v>2186.6927383633815</v>
      </c>
      <c r="U61" s="73">
        <v>1098.160973684134</v>
      </c>
      <c r="V61" s="96"/>
    </row>
    <row r="62" spans="1:22" ht="15.75" customHeight="1" x14ac:dyDescent="0.2">
      <c r="A62" s="76" t="str">
        <v>2012-13</v>
      </c>
      <c r="B62" s="73">
        <v>7232578797.3048801</v>
      </c>
      <c r="C62" s="73">
        <v>5608544493.2487898</v>
      </c>
      <c r="D62" s="73">
        <v>5048233532.3616304</v>
      </c>
      <c r="E62" s="73">
        <v>2785372821.7969499</v>
      </c>
      <c r="F62" s="73">
        <v>1741339340.6470699</v>
      </c>
      <c r="G62" s="73">
        <v>689333636.31178498</v>
      </c>
      <c r="H62" s="73">
        <v>639048331.33487701</v>
      </c>
      <c r="I62" s="73">
        <v>496723134.963121</v>
      </c>
      <c r="J62" s="73">
        <v>24241174087.969101</v>
      </c>
      <c r="K62" s="82"/>
      <c r="L62" s="76" t="str">
        <v>2012-13</v>
      </c>
      <c r="M62" s="73">
        <v>983.10809616953998</v>
      </c>
      <c r="N62" s="73">
        <v>987.33254442103703</v>
      </c>
      <c r="O62" s="73">
        <v>1095.3261877949749</v>
      </c>
      <c r="P62" s="73">
        <v>1123.357967997234</v>
      </c>
      <c r="Q62" s="73">
        <v>1047.6130931815362</v>
      </c>
      <c r="R62" s="73">
        <v>1345.1068565525829</v>
      </c>
      <c r="S62" s="73">
        <v>1690.930606532153</v>
      </c>
      <c r="T62" s="73">
        <v>2075.7859994948517</v>
      </c>
      <c r="U62" s="73">
        <v>1057.7519003363698</v>
      </c>
      <c r="V62" s="96"/>
    </row>
    <row r="63" spans="1:22" ht="15.75" customHeight="1" x14ac:dyDescent="0.2">
      <c r="A63" s="76" t="str">
        <v>2013-14</v>
      </c>
      <c r="B63" s="73">
        <v>7583298974.8199196</v>
      </c>
      <c r="C63" s="73">
        <v>5692596237.6817799</v>
      </c>
      <c r="D63" s="73">
        <v>6710678492.5994596</v>
      </c>
      <c r="E63" s="73">
        <v>3126328844.0871401</v>
      </c>
      <c r="F63" s="73">
        <v>1956168232.2256801</v>
      </c>
      <c r="G63" s="73">
        <v>721117682.58797204</v>
      </c>
      <c r="H63" s="73">
        <v>690326240.27210498</v>
      </c>
      <c r="I63" s="73">
        <v>522742690.40513802</v>
      </c>
      <c r="J63" s="73">
        <v>27003257394.679199</v>
      </c>
      <c r="K63" s="82"/>
      <c r="L63" s="76" t="str">
        <v>2013-14</v>
      </c>
      <c r="M63" s="73">
        <v>1015.8166687054427</v>
      </c>
      <c r="N63" s="73">
        <v>983.67230721675469</v>
      </c>
      <c r="O63" s="73">
        <v>1431.636761269471</v>
      </c>
      <c r="P63" s="73">
        <v>1226.4225236646562</v>
      </c>
      <c r="Q63" s="73">
        <v>1166.4257089038331</v>
      </c>
      <c r="R63" s="73">
        <v>1403.1519701980476</v>
      </c>
      <c r="S63" s="73">
        <v>1798.2115996835209</v>
      </c>
      <c r="T63" s="73">
        <v>2144.0840107344661</v>
      </c>
      <c r="U63" s="73">
        <v>1158.561975617838</v>
      </c>
      <c r="V63" s="96"/>
    </row>
    <row r="64" spans="1:22" ht="15.75" customHeight="1" x14ac:dyDescent="0.2">
      <c r="A64" s="82" t="s">
        <v>181</v>
      </c>
      <c r="B64" s="73"/>
      <c r="C64" s="73"/>
      <c r="D64" s="73"/>
      <c r="E64" s="73"/>
      <c r="F64" s="73"/>
      <c r="G64" s="73"/>
      <c r="H64" s="73"/>
      <c r="I64" s="73"/>
      <c r="J64" s="73"/>
      <c r="K64" s="82"/>
      <c r="L64" s="82" t="str">
        <v>Total assessed expenses</v>
      </c>
      <c r="M64" s="73"/>
      <c r="N64" s="73"/>
      <c r="O64" s="73"/>
      <c r="P64" s="73"/>
      <c r="Q64" s="73"/>
      <c r="R64" s="73"/>
      <c r="S64" s="73"/>
      <c r="T64" s="73"/>
      <c r="U64" s="73"/>
      <c r="V64" s="96"/>
    </row>
    <row r="65" spans="1:21" ht="15.75" customHeight="1" x14ac:dyDescent="0.2">
      <c r="A65" s="76" t="str">
        <f t="array" ref="A65:A68">Label_FinancialYears</f>
        <v>2010-11</v>
      </c>
      <c r="B65" s="73">
        <f t="array" ref="B65:J68">B60:J63+B55:J58+B50:J53+B45:J48+B40:J43+B35:J38+B30:J33+B25:J28+B20:J23+B15:J18+B10:J13+B5:J8</f>
        <v>56583155016.391457</v>
      </c>
      <c r="C65" s="73">
        <v>41413076884.075035</v>
      </c>
      <c r="D65" s="73">
        <v>37140855383.213142</v>
      </c>
      <c r="E65" s="73">
        <v>20421182608.252712</v>
      </c>
      <c r="F65" s="73">
        <v>13610415634.03322</v>
      </c>
      <c r="G65" s="73">
        <v>4600611601.8939457</v>
      </c>
      <c r="H65" s="73">
        <v>2862105632.1219692</v>
      </c>
      <c r="I65" s="73">
        <v>4050221582.8717971</v>
      </c>
      <c r="J65" s="73">
        <v>180681624342.85321</v>
      </c>
      <c r="K65" s="79"/>
      <c r="L65" s="76" t="str">
        <v>2010-11</v>
      </c>
      <c r="M65" s="73">
        <f t="array" ref="M65:U68">B65:J68/Population_IncludingTotal</f>
        <v>7880.781897161316</v>
      </c>
      <c r="N65" s="73">
        <v>7535.5266832762918</v>
      </c>
      <c r="O65" s="73">
        <v>8370.9360274204137</v>
      </c>
      <c r="P65" s="73">
        <v>8805.7903594049458</v>
      </c>
      <c r="Q65" s="73">
        <v>8337.2531115401089</v>
      </c>
      <c r="R65" s="73">
        <v>9016.9350845302615</v>
      </c>
      <c r="S65" s="73">
        <v>7844.974638045268</v>
      </c>
      <c r="T65" s="73">
        <v>17586.796220877193</v>
      </c>
      <c r="U65" s="73">
        <v>8150.0531067108423</v>
      </c>
    </row>
    <row r="66" spans="1:21" ht="15.75" customHeight="1" x14ac:dyDescent="0.2">
      <c r="A66" s="76" t="str">
        <v>2011-12</v>
      </c>
      <c r="B66" s="73">
        <v>59193624685.700943</v>
      </c>
      <c r="C66" s="73">
        <v>43408491434.089767</v>
      </c>
      <c r="D66" s="73">
        <v>38749139472.166992</v>
      </c>
      <c r="E66" s="73">
        <v>21840463361.239204</v>
      </c>
      <c r="F66" s="73">
        <v>14120602295.047422</v>
      </c>
      <c r="G66" s="73">
        <v>4741247695.9253817</v>
      </c>
      <c r="H66" s="73">
        <v>3009128267.7112813</v>
      </c>
      <c r="I66" s="73">
        <v>4197203006.4252968</v>
      </c>
      <c r="J66" s="73">
        <v>189259900218.30634</v>
      </c>
      <c r="K66" s="79"/>
      <c r="L66" s="76" t="str">
        <v>2011-12</v>
      </c>
      <c r="M66" s="73">
        <v>8151.6043156515734</v>
      </c>
      <c r="N66" s="73">
        <v>7775.5789674277303</v>
      </c>
      <c r="O66" s="73">
        <v>8575.4650986680608</v>
      </c>
      <c r="P66" s="73">
        <v>9132.1861593612975</v>
      </c>
      <c r="Q66" s="73">
        <v>8573.7840986449646</v>
      </c>
      <c r="R66" s="73">
        <v>9261.2623566745224</v>
      </c>
      <c r="S66" s="73">
        <v>8108.4974393203092</v>
      </c>
      <c r="T66" s="73">
        <v>18036.737843625982</v>
      </c>
      <c r="U66" s="73">
        <v>8405.1389337115197</v>
      </c>
    </row>
    <row r="67" spans="1:21" ht="15.75" customHeight="1" x14ac:dyDescent="0.2">
      <c r="A67" s="76" t="str">
        <v>2012-13</v>
      </c>
      <c r="B67" s="73">
        <v>60580613810.739052</v>
      </c>
      <c r="C67" s="73">
        <v>44527919030.417763</v>
      </c>
      <c r="D67" s="73">
        <v>40468003708.547806</v>
      </c>
      <c r="E67" s="73">
        <v>22981155288.548962</v>
      </c>
      <c r="F67" s="73">
        <v>14460768004.524326</v>
      </c>
      <c r="G67" s="73">
        <v>4839805772.6067467</v>
      </c>
      <c r="H67" s="73">
        <v>3057567787.2079477</v>
      </c>
      <c r="I67" s="73">
        <v>4400472859.9679022</v>
      </c>
      <c r="J67" s="73">
        <v>195316306262.56046</v>
      </c>
      <c r="K67" s="79"/>
      <c r="L67" s="76" t="str">
        <v>2012-13</v>
      </c>
      <c r="M67" s="73">
        <v>8234.585972357605</v>
      </c>
      <c r="N67" s="73">
        <v>7838.7295753822045</v>
      </c>
      <c r="O67" s="73">
        <v>8780.430609164081</v>
      </c>
      <c r="P67" s="73">
        <v>9268.4410880832565</v>
      </c>
      <c r="Q67" s="73">
        <v>8699.7919046444713</v>
      </c>
      <c r="R67" s="73">
        <v>9443.9841408980865</v>
      </c>
      <c r="S67" s="73">
        <v>8090.3660950605481</v>
      </c>
      <c r="T67" s="73">
        <v>18389.39906545046</v>
      </c>
      <c r="U67" s="73">
        <v>8522.5325046626949</v>
      </c>
    </row>
    <row r="68" spans="1:21" ht="15.75" customHeight="1" x14ac:dyDescent="0.2">
      <c r="A68" s="77" t="str">
        <v>2013-14</v>
      </c>
      <c r="B68" s="75">
        <v>63761085775.00235</v>
      </c>
      <c r="C68" s="75">
        <v>46949711875.248001</v>
      </c>
      <c r="D68" s="75">
        <v>43980956296.693962</v>
      </c>
      <c r="E68" s="75">
        <v>24584491076.334229</v>
      </c>
      <c r="F68" s="75">
        <v>15322240201.650066</v>
      </c>
      <c r="G68" s="75">
        <v>5003734372.2019634</v>
      </c>
      <c r="H68" s="75">
        <v>3253598777.8101759</v>
      </c>
      <c r="I68" s="75">
        <v>4552074384.682004</v>
      </c>
      <c r="J68" s="75">
        <v>207407892759.62274</v>
      </c>
      <c r="K68" s="79"/>
      <c r="L68" s="77" t="str">
        <v>2013-14</v>
      </c>
      <c r="M68" s="75">
        <v>8541.0813895205756</v>
      </c>
      <c r="N68" s="75">
        <v>8112.8415709128913</v>
      </c>
      <c r="O68" s="75">
        <v>9382.7701475447902</v>
      </c>
      <c r="P68" s="75">
        <v>9644.2105397434152</v>
      </c>
      <c r="Q68" s="75">
        <v>9136.358823734643</v>
      </c>
      <c r="R68" s="75">
        <v>9736.2745530045377</v>
      </c>
      <c r="S68" s="75">
        <v>8475.2088529450048</v>
      </c>
      <c r="T68" s="75">
        <v>18670.810865487882</v>
      </c>
      <c r="U68" s="75">
        <v>8898.7374553437985</v>
      </c>
    </row>
    <row r="69" spans="1:21" x14ac:dyDescent="0.2">
      <c r="A69" s="79" t="s">
        <v>169</v>
      </c>
      <c r="B69" s="79" t="s">
        <v>155</v>
      </c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</row>
    <row r="70" spans="1:21" x14ac:dyDescent="0.2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</row>
    <row r="72" spans="1:21" x14ac:dyDescent="0.2">
      <c r="B72" s="73"/>
      <c r="C72" s="73"/>
      <c r="D72" s="73"/>
      <c r="E72" s="73"/>
      <c r="F72" s="73"/>
      <c r="G72" s="73"/>
      <c r="H72" s="73"/>
      <c r="I72" s="73"/>
      <c r="J72" s="73"/>
      <c r="M72" s="73"/>
      <c r="N72" s="73"/>
      <c r="O72" s="73"/>
      <c r="P72" s="73"/>
      <c r="Q72" s="73"/>
      <c r="R72" s="73"/>
      <c r="S72" s="73"/>
      <c r="T72" s="73"/>
      <c r="U72" s="73"/>
    </row>
    <row r="73" spans="1:21" x14ac:dyDescent="0.2">
      <c r="B73" s="73"/>
      <c r="C73" s="73"/>
      <c r="D73" s="73"/>
      <c r="E73" s="73"/>
      <c r="F73" s="73"/>
      <c r="G73" s="73"/>
      <c r="H73" s="73"/>
      <c r="I73" s="73"/>
      <c r="J73" s="73"/>
      <c r="M73" s="73"/>
      <c r="N73" s="73"/>
      <c r="O73" s="73"/>
      <c r="P73" s="73"/>
      <c r="Q73" s="73"/>
      <c r="R73" s="73"/>
      <c r="S73" s="73"/>
      <c r="T73" s="73"/>
      <c r="U73" s="73"/>
    </row>
    <row r="74" spans="1:21" x14ac:dyDescent="0.2">
      <c r="A74" s="76"/>
      <c r="B74" s="73"/>
      <c r="C74" s="73"/>
      <c r="D74" s="73"/>
      <c r="E74" s="73"/>
      <c r="F74" s="73"/>
      <c r="G74" s="73"/>
      <c r="H74" s="73"/>
      <c r="I74" s="73"/>
      <c r="J74" s="73"/>
      <c r="L74" s="76"/>
      <c r="M74" s="73"/>
      <c r="N74" s="73"/>
      <c r="O74" s="73"/>
      <c r="P74" s="73"/>
      <c r="Q74" s="73"/>
      <c r="R74" s="73"/>
      <c r="S74" s="73"/>
      <c r="T74" s="73"/>
      <c r="U74" s="73"/>
    </row>
    <row r="75" spans="1:21" x14ac:dyDescent="0.2">
      <c r="A75" s="76"/>
      <c r="B75" s="73"/>
      <c r="C75" s="73"/>
      <c r="D75" s="73"/>
      <c r="E75" s="73"/>
      <c r="F75" s="73"/>
      <c r="G75" s="73"/>
      <c r="H75" s="73"/>
      <c r="I75" s="73"/>
      <c r="J75" s="73"/>
      <c r="L75" s="76"/>
      <c r="M75" s="73"/>
      <c r="N75" s="73"/>
      <c r="O75" s="73"/>
      <c r="P75" s="73"/>
      <c r="Q75" s="73"/>
      <c r="R75" s="73"/>
      <c r="S75" s="73"/>
      <c r="T75" s="73"/>
      <c r="U75" s="73"/>
    </row>
    <row r="76" spans="1:21" x14ac:dyDescent="0.2">
      <c r="A76" s="76"/>
      <c r="B76" s="73"/>
      <c r="C76" s="73"/>
      <c r="D76" s="73"/>
      <c r="E76" s="73"/>
      <c r="F76" s="73"/>
      <c r="G76" s="73"/>
      <c r="H76" s="73"/>
      <c r="I76" s="73"/>
      <c r="J76" s="73"/>
      <c r="L76" s="76"/>
      <c r="M76" s="73"/>
      <c r="N76" s="73"/>
      <c r="O76" s="73"/>
      <c r="P76" s="73"/>
      <c r="Q76" s="73"/>
      <c r="R76" s="73"/>
      <c r="S76" s="73"/>
      <c r="T76" s="73"/>
      <c r="U76" s="73"/>
    </row>
    <row r="77" spans="1:21" x14ac:dyDescent="0.2">
      <c r="A77" s="76"/>
      <c r="B77" s="73"/>
      <c r="C77" s="73"/>
      <c r="D77" s="73"/>
      <c r="E77" s="73"/>
      <c r="F77" s="73"/>
      <c r="G77" s="73"/>
      <c r="H77" s="73"/>
      <c r="I77" s="73"/>
      <c r="J77" s="73"/>
      <c r="L77" s="76"/>
      <c r="M77" s="73"/>
      <c r="N77" s="73"/>
      <c r="O77" s="73"/>
      <c r="P77" s="73"/>
      <c r="Q77" s="73"/>
      <c r="R77" s="73"/>
      <c r="S77" s="73"/>
      <c r="T77" s="73"/>
      <c r="U77" s="73"/>
    </row>
    <row r="81" spans="1:21" x14ac:dyDescent="0.2">
      <c r="B81" s="73"/>
      <c r="C81" s="73"/>
      <c r="D81" s="73"/>
      <c r="E81" s="73"/>
      <c r="F81" s="73"/>
      <c r="G81" s="73"/>
      <c r="H81" s="73"/>
      <c r="I81" s="73"/>
      <c r="J81" s="73"/>
      <c r="M81" s="73"/>
      <c r="N81" s="73"/>
      <c r="O81" s="73"/>
      <c r="P81" s="73"/>
      <c r="Q81" s="73"/>
      <c r="R81" s="73"/>
      <c r="S81" s="73"/>
      <c r="T81" s="73"/>
      <c r="U81" s="73"/>
    </row>
    <row r="82" spans="1:21" x14ac:dyDescent="0.2">
      <c r="B82" s="73"/>
      <c r="C82" s="73"/>
      <c r="D82" s="73"/>
      <c r="E82" s="73"/>
      <c r="F82" s="73"/>
      <c r="G82" s="73"/>
      <c r="H82" s="73"/>
      <c r="I82" s="73"/>
      <c r="J82" s="73"/>
      <c r="M82" s="73"/>
      <c r="N82" s="73"/>
      <c r="O82" s="73"/>
      <c r="P82" s="73"/>
      <c r="Q82" s="73"/>
      <c r="R82" s="73"/>
      <c r="S82" s="73"/>
      <c r="T82" s="73"/>
      <c r="U82" s="73"/>
    </row>
    <row r="83" spans="1:21" x14ac:dyDescent="0.2">
      <c r="A83" s="76"/>
      <c r="B83" s="73"/>
      <c r="C83" s="73"/>
      <c r="D83" s="73"/>
      <c r="E83" s="73"/>
      <c r="F83" s="73"/>
      <c r="G83" s="73"/>
      <c r="H83" s="73"/>
      <c r="I83" s="73"/>
      <c r="J83" s="73"/>
      <c r="L83" s="76"/>
      <c r="M83" s="73"/>
      <c r="N83" s="73"/>
      <c r="O83" s="73"/>
      <c r="P83" s="73"/>
      <c r="Q83" s="73"/>
      <c r="R83" s="73"/>
      <c r="S83" s="73"/>
      <c r="T83" s="73"/>
      <c r="U83" s="73"/>
    </row>
    <row r="84" spans="1:21" x14ac:dyDescent="0.2">
      <c r="A84" s="76"/>
      <c r="B84" s="73"/>
      <c r="C84" s="73"/>
      <c r="D84" s="73"/>
      <c r="E84" s="73"/>
      <c r="F84" s="73"/>
      <c r="G84" s="73"/>
      <c r="H84" s="73"/>
      <c r="I84" s="73"/>
      <c r="J84" s="73"/>
      <c r="L84" s="76"/>
      <c r="M84" s="73"/>
      <c r="N84" s="73"/>
      <c r="O84" s="73"/>
      <c r="P84" s="73"/>
      <c r="Q84" s="73"/>
      <c r="R84" s="73"/>
      <c r="S84" s="73"/>
      <c r="T84" s="73"/>
      <c r="U84" s="73"/>
    </row>
    <row r="85" spans="1:21" x14ac:dyDescent="0.2">
      <c r="A85" s="76"/>
      <c r="B85" s="73"/>
      <c r="C85" s="73"/>
      <c r="D85" s="73"/>
      <c r="E85" s="73"/>
      <c r="F85" s="73"/>
      <c r="G85" s="73"/>
      <c r="H85" s="73"/>
      <c r="I85" s="73"/>
      <c r="J85" s="73"/>
      <c r="L85" s="76"/>
      <c r="M85" s="73"/>
      <c r="N85" s="73"/>
      <c r="O85" s="73"/>
      <c r="P85" s="73"/>
      <c r="Q85" s="73"/>
      <c r="R85" s="73"/>
      <c r="S85" s="73"/>
      <c r="T85" s="73"/>
      <c r="U85" s="73"/>
    </row>
    <row r="86" spans="1:21" x14ac:dyDescent="0.2">
      <c r="A86" s="76"/>
      <c r="B86" s="73"/>
      <c r="C86" s="73"/>
      <c r="D86" s="73"/>
      <c r="E86" s="73"/>
      <c r="F86" s="73"/>
      <c r="G86" s="73"/>
      <c r="H86" s="73"/>
      <c r="I86" s="73"/>
      <c r="J86" s="73"/>
      <c r="L86" s="76"/>
      <c r="M86" s="73"/>
      <c r="N86" s="73"/>
      <c r="O86" s="73"/>
      <c r="P86" s="73"/>
      <c r="Q86" s="73"/>
      <c r="R86" s="73"/>
      <c r="S86" s="73"/>
      <c r="T86" s="73"/>
      <c r="U86" s="73"/>
    </row>
    <row r="90" spans="1:21" x14ac:dyDescent="0.2">
      <c r="B90" s="73"/>
      <c r="C90" s="73"/>
      <c r="D90" s="73"/>
      <c r="E90" s="73"/>
      <c r="F90" s="73"/>
      <c r="G90" s="73"/>
      <c r="H90" s="73"/>
      <c r="I90" s="73"/>
      <c r="J90" s="73"/>
      <c r="M90" s="73"/>
      <c r="N90" s="73"/>
      <c r="O90" s="73"/>
      <c r="P90" s="73"/>
      <c r="Q90" s="73"/>
      <c r="R90" s="73"/>
      <c r="S90" s="73"/>
      <c r="T90" s="73"/>
      <c r="U90" s="73"/>
    </row>
    <row r="91" spans="1:21" x14ac:dyDescent="0.2">
      <c r="B91" s="73"/>
      <c r="C91" s="73"/>
      <c r="D91" s="73"/>
      <c r="E91" s="73"/>
      <c r="F91" s="73"/>
      <c r="G91" s="73"/>
      <c r="H91" s="73"/>
      <c r="I91" s="73"/>
      <c r="J91" s="73"/>
      <c r="M91" s="73"/>
      <c r="N91" s="73"/>
      <c r="O91" s="73"/>
      <c r="P91" s="73"/>
      <c r="Q91" s="73"/>
      <c r="R91" s="73"/>
      <c r="S91" s="73"/>
      <c r="T91" s="73"/>
      <c r="U91" s="73"/>
    </row>
    <row r="92" spans="1:21" x14ac:dyDescent="0.2">
      <c r="A92" s="76"/>
      <c r="B92" s="73"/>
      <c r="C92" s="73"/>
      <c r="D92" s="73"/>
      <c r="E92" s="73"/>
      <c r="F92" s="73"/>
      <c r="G92" s="73"/>
      <c r="H92" s="73"/>
      <c r="I92" s="73"/>
      <c r="J92" s="73"/>
      <c r="L92" s="76"/>
      <c r="M92" s="73"/>
      <c r="N92" s="73"/>
      <c r="O92" s="73"/>
      <c r="P92" s="73"/>
      <c r="Q92" s="73"/>
      <c r="R92" s="73"/>
      <c r="S92" s="73"/>
      <c r="T92" s="73"/>
      <c r="U92" s="73"/>
    </row>
    <row r="93" spans="1:21" x14ac:dyDescent="0.2">
      <c r="A93" s="76"/>
      <c r="B93" s="73"/>
      <c r="C93" s="73"/>
      <c r="D93" s="73"/>
      <c r="E93" s="73"/>
      <c r="F93" s="73"/>
      <c r="G93" s="73"/>
      <c r="H93" s="73"/>
      <c r="I93" s="73"/>
      <c r="J93" s="73"/>
      <c r="L93" s="76"/>
      <c r="M93" s="73"/>
      <c r="N93" s="73"/>
      <c r="O93" s="73"/>
      <c r="P93" s="73"/>
      <c r="Q93" s="73"/>
      <c r="R93" s="73"/>
      <c r="S93" s="73"/>
      <c r="T93" s="73"/>
      <c r="U93" s="73"/>
    </row>
    <row r="94" spans="1:21" x14ac:dyDescent="0.2">
      <c r="A94" s="76"/>
      <c r="B94" s="73"/>
      <c r="C94" s="73"/>
      <c r="D94" s="73"/>
      <c r="E94" s="73"/>
      <c r="F94" s="73"/>
      <c r="G94" s="73"/>
      <c r="H94" s="73"/>
      <c r="I94" s="73"/>
      <c r="J94" s="73"/>
      <c r="L94" s="76"/>
      <c r="M94" s="73"/>
      <c r="N94" s="73"/>
      <c r="O94" s="73"/>
      <c r="P94" s="73"/>
      <c r="Q94" s="73"/>
      <c r="R94" s="73"/>
      <c r="S94" s="73"/>
      <c r="T94" s="73"/>
      <c r="U94" s="73"/>
    </row>
    <row r="95" spans="1:21" x14ac:dyDescent="0.2">
      <c r="A95" s="76"/>
      <c r="B95" s="73"/>
      <c r="C95" s="73"/>
      <c r="D95" s="73"/>
      <c r="E95" s="73"/>
      <c r="F95" s="73"/>
      <c r="G95" s="73"/>
      <c r="H95" s="73"/>
      <c r="I95" s="73"/>
      <c r="J95" s="73"/>
      <c r="L95" s="76"/>
      <c r="M95" s="73"/>
      <c r="N95" s="73"/>
      <c r="O95" s="73"/>
      <c r="P95" s="73"/>
      <c r="Q95" s="73"/>
      <c r="R95" s="73"/>
      <c r="S95" s="73"/>
      <c r="T95" s="73"/>
      <c r="U95" s="73"/>
    </row>
    <row r="99" spans="1:21" x14ac:dyDescent="0.2">
      <c r="B99" s="73"/>
      <c r="C99" s="73"/>
      <c r="D99" s="73"/>
      <c r="E99" s="73"/>
      <c r="F99" s="73"/>
      <c r="G99" s="73"/>
      <c r="H99" s="73"/>
      <c r="I99" s="73"/>
      <c r="J99" s="73"/>
      <c r="M99" s="73"/>
      <c r="N99" s="73"/>
      <c r="O99" s="73"/>
      <c r="P99" s="73"/>
      <c r="Q99" s="73"/>
      <c r="R99" s="73"/>
      <c r="S99" s="73"/>
      <c r="T99" s="73"/>
      <c r="U99" s="73"/>
    </row>
    <row r="100" spans="1:21" x14ac:dyDescent="0.2">
      <c r="B100" s="73"/>
      <c r="C100" s="73"/>
      <c r="D100" s="73"/>
      <c r="E100" s="73"/>
      <c r="F100" s="73"/>
      <c r="G100" s="73"/>
      <c r="H100" s="73"/>
      <c r="I100" s="73"/>
      <c r="J100" s="73"/>
      <c r="M100" s="73"/>
      <c r="N100" s="73"/>
      <c r="O100" s="73"/>
      <c r="P100" s="73"/>
      <c r="Q100" s="73"/>
      <c r="R100" s="73"/>
      <c r="S100" s="73"/>
      <c r="T100" s="73"/>
      <c r="U100" s="73"/>
    </row>
    <row r="101" spans="1:21" x14ac:dyDescent="0.2">
      <c r="A101" s="76"/>
      <c r="B101" s="73"/>
      <c r="C101" s="73"/>
      <c r="D101" s="73"/>
      <c r="E101" s="73"/>
      <c r="F101" s="73"/>
      <c r="G101" s="73"/>
      <c r="H101" s="73"/>
      <c r="I101" s="73"/>
      <c r="J101" s="73"/>
      <c r="L101" s="76"/>
      <c r="M101" s="73"/>
      <c r="N101" s="73"/>
      <c r="O101" s="73"/>
      <c r="P101" s="73"/>
      <c r="Q101" s="73"/>
      <c r="R101" s="73"/>
      <c r="S101" s="73"/>
      <c r="T101" s="73"/>
      <c r="U101" s="73"/>
    </row>
    <row r="102" spans="1:21" x14ac:dyDescent="0.2">
      <c r="A102" s="76"/>
      <c r="B102" s="73"/>
      <c r="C102" s="73"/>
      <c r="D102" s="73"/>
      <c r="E102" s="73"/>
      <c r="F102" s="73"/>
      <c r="G102" s="73"/>
      <c r="H102" s="73"/>
      <c r="I102" s="73"/>
      <c r="J102" s="73"/>
      <c r="L102" s="76"/>
      <c r="M102" s="73"/>
      <c r="N102" s="73"/>
      <c r="O102" s="73"/>
      <c r="P102" s="73"/>
      <c r="Q102" s="73"/>
      <c r="R102" s="73"/>
      <c r="S102" s="73"/>
      <c r="T102" s="73"/>
      <c r="U102" s="73"/>
    </row>
    <row r="103" spans="1:21" x14ac:dyDescent="0.2">
      <c r="A103" s="76"/>
      <c r="B103" s="73"/>
      <c r="C103" s="73"/>
      <c r="D103" s="73"/>
      <c r="E103" s="73"/>
      <c r="F103" s="73"/>
      <c r="G103" s="73"/>
      <c r="H103" s="73"/>
      <c r="I103" s="73"/>
      <c r="J103" s="73"/>
      <c r="L103" s="76"/>
      <c r="M103" s="73"/>
      <c r="N103" s="73"/>
      <c r="O103" s="73"/>
      <c r="P103" s="73"/>
      <c r="Q103" s="73"/>
      <c r="R103" s="73"/>
      <c r="S103" s="73"/>
      <c r="T103" s="73"/>
      <c r="U103" s="73"/>
    </row>
    <row r="104" spans="1:21" x14ac:dyDescent="0.2">
      <c r="A104" s="76"/>
      <c r="B104" s="73"/>
      <c r="C104" s="73"/>
      <c r="D104" s="73"/>
      <c r="E104" s="73"/>
      <c r="F104" s="73"/>
      <c r="G104" s="73"/>
      <c r="H104" s="73"/>
      <c r="I104" s="73"/>
      <c r="J104" s="73"/>
      <c r="L104" s="76"/>
      <c r="M104" s="73"/>
      <c r="N104" s="73"/>
      <c r="O104" s="73"/>
      <c r="P104" s="73"/>
      <c r="Q104" s="73"/>
      <c r="R104" s="73"/>
      <c r="S104" s="73"/>
      <c r="T104" s="73"/>
      <c r="U104" s="73"/>
    </row>
    <row r="108" spans="1:21" x14ac:dyDescent="0.2">
      <c r="B108" s="73"/>
      <c r="C108" s="73"/>
      <c r="D108" s="73"/>
      <c r="E108" s="73"/>
      <c r="F108" s="73"/>
      <c r="G108" s="73"/>
      <c r="H108" s="73"/>
      <c r="I108" s="73"/>
      <c r="J108" s="73"/>
      <c r="M108" s="73"/>
      <c r="N108" s="73"/>
      <c r="O108" s="73"/>
      <c r="P108" s="73"/>
      <c r="Q108" s="73"/>
      <c r="R108" s="73"/>
      <c r="S108" s="73"/>
      <c r="T108" s="73"/>
      <c r="U108" s="73"/>
    </row>
    <row r="109" spans="1:21" x14ac:dyDescent="0.2">
      <c r="B109" s="73"/>
      <c r="C109" s="73"/>
      <c r="D109" s="73"/>
      <c r="E109" s="73"/>
      <c r="F109" s="73"/>
      <c r="G109" s="73"/>
      <c r="H109" s="73"/>
      <c r="I109" s="73"/>
      <c r="J109" s="73"/>
      <c r="M109" s="73"/>
      <c r="N109" s="73"/>
      <c r="O109" s="73"/>
      <c r="P109" s="73"/>
      <c r="Q109" s="73"/>
      <c r="R109" s="73"/>
      <c r="S109" s="73"/>
      <c r="T109" s="73"/>
      <c r="U109" s="73"/>
    </row>
    <row r="110" spans="1:21" x14ac:dyDescent="0.2">
      <c r="A110" s="76"/>
      <c r="B110" s="73"/>
      <c r="C110" s="73"/>
      <c r="D110" s="73"/>
      <c r="E110" s="73"/>
      <c r="F110" s="73"/>
      <c r="G110" s="73"/>
      <c r="H110" s="73"/>
      <c r="I110" s="73"/>
      <c r="J110" s="73"/>
      <c r="L110" s="76"/>
      <c r="M110" s="73"/>
      <c r="N110" s="73"/>
      <c r="O110" s="73"/>
      <c r="P110" s="73"/>
      <c r="Q110" s="73"/>
      <c r="R110" s="73"/>
      <c r="S110" s="73"/>
      <c r="T110" s="73"/>
      <c r="U110" s="73"/>
    </row>
    <row r="111" spans="1:21" x14ac:dyDescent="0.2">
      <c r="A111" s="76"/>
      <c r="B111" s="73"/>
      <c r="C111" s="73"/>
      <c r="D111" s="73"/>
      <c r="E111" s="73"/>
      <c r="F111" s="73"/>
      <c r="G111" s="73"/>
      <c r="H111" s="73"/>
      <c r="I111" s="73"/>
      <c r="J111" s="73"/>
      <c r="L111" s="76"/>
      <c r="M111" s="73"/>
      <c r="N111" s="73"/>
      <c r="O111" s="73"/>
      <c r="P111" s="73"/>
      <c r="Q111" s="73"/>
      <c r="R111" s="73"/>
      <c r="S111" s="73"/>
      <c r="T111" s="73"/>
      <c r="U111" s="73"/>
    </row>
    <row r="112" spans="1:21" x14ac:dyDescent="0.2">
      <c r="A112" s="76"/>
      <c r="B112" s="73"/>
      <c r="C112" s="73"/>
      <c r="D112" s="73"/>
      <c r="E112" s="73"/>
      <c r="F112" s="73"/>
      <c r="G112" s="73"/>
      <c r="H112" s="73"/>
      <c r="I112" s="73"/>
      <c r="J112" s="73"/>
      <c r="L112" s="76"/>
      <c r="M112" s="73"/>
      <c r="N112" s="73"/>
      <c r="O112" s="73"/>
      <c r="P112" s="73"/>
      <c r="Q112" s="73"/>
      <c r="R112" s="73"/>
      <c r="S112" s="73"/>
      <c r="T112" s="73"/>
      <c r="U112" s="73"/>
    </row>
    <row r="113" spans="1:21" x14ac:dyDescent="0.2">
      <c r="A113" s="76"/>
      <c r="B113" s="73"/>
      <c r="C113" s="73"/>
      <c r="D113" s="73"/>
      <c r="E113" s="73"/>
      <c r="F113" s="73"/>
      <c r="G113" s="73"/>
      <c r="H113" s="73"/>
      <c r="I113" s="73"/>
      <c r="J113" s="73"/>
      <c r="L113" s="76"/>
      <c r="M113" s="73"/>
      <c r="N113" s="73"/>
      <c r="O113" s="73"/>
      <c r="P113" s="73"/>
      <c r="Q113" s="73"/>
      <c r="R113" s="73"/>
      <c r="S113" s="73"/>
      <c r="T113" s="73"/>
      <c r="U113" s="73"/>
    </row>
    <row r="117" spans="1:21" x14ac:dyDescent="0.2">
      <c r="B117" s="73"/>
      <c r="C117" s="73"/>
      <c r="D117" s="73"/>
      <c r="E117" s="73"/>
      <c r="F117" s="73"/>
      <c r="G117" s="73"/>
      <c r="H117" s="73"/>
      <c r="I117" s="73"/>
      <c r="J117" s="73"/>
      <c r="M117" s="73"/>
      <c r="N117" s="73"/>
      <c r="O117" s="73"/>
      <c r="P117" s="73"/>
      <c r="Q117" s="73"/>
      <c r="R117" s="73"/>
      <c r="S117" s="73"/>
      <c r="T117" s="73"/>
      <c r="U117" s="73"/>
    </row>
    <row r="118" spans="1:21" x14ac:dyDescent="0.2">
      <c r="B118" s="73"/>
      <c r="C118" s="73"/>
      <c r="D118" s="73"/>
      <c r="E118" s="73"/>
      <c r="F118" s="73"/>
      <c r="G118" s="73"/>
      <c r="H118" s="73"/>
      <c r="I118" s="73"/>
      <c r="J118" s="73"/>
      <c r="M118" s="73"/>
      <c r="N118" s="73"/>
      <c r="O118" s="73"/>
      <c r="P118" s="73"/>
      <c r="Q118" s="73"/>
      <c r="R118" s="73"/>
      <c r="S118" s="73"/>
      <c r="T118" s="73"/>
      <c r="U118" s="73"/>
    </row>
    <row r="119" spans="1:21" x14ac:dyDescent="0.2">
      <c r="A119" s="76"/>
      <c r="B119" s="73"/>
      <c r="C119" s="73"/>
      <c r="D119" s="73"/>
      <c r="E119" s="73"/>
      <c r="F119" s="73"/>
      <c r="G119" s="73"/>
      <c r="H119" s="73"/>
      <c r="I119" s="73"/>
      <c r="J119" s="73"/>
      <c r="L119" s="76"/>
      <c r="M119" s="73"/>
      <c r="N119" s="73"/>
      <c r="O119" s="73"/>
      <c r="P119" s="73"/>
      <c r="Q119" s="73"/>
      <c r="R119" s="73"/>
      <c r="S119" s="73"/>
      <c r="T119" s="73"/>
      <c r="U119" s="73"/>
    </row>
    <row r="120" spans="1:21" x14ac:dyDescent="0.2">
      <c r="A120" s="76"/>
      <c r="B120" s="73"/>
      <c r="C120" s="73"/>
      <c r="D120" s="73"/>
      <c r="E120" s="73"/>
      <c r="F120" s="73"/>
      <c r="G120" s="73"/>
      <c r="H120" s="73"/>
      <c r="I120" s="73"/>
      <c r="J120" s="73"/>
      <c r="L120" s="76"/>
      <c r="M120" s="73"/>
      <c r="N120" s="73"/>
      <c r="O120" s="73"/>
      <c r="P120" s="73"/>
      <c r="Q120" s="73"/>
      <c r="R120" s="73"/>
      <c r="S120" s="73"/>
      <c r="T120" s="73"/>
      <c r="U120" s="73"/>
    </row>
    <row r="121" spans="1:21" x14ac:dyDescent="0.2">
      <c r="A121" s="76"/>
      <c r="B121" s="73"/>
      <c r="C121" s="73"/>
      <c r="D121" s="73"/>
      <c r="E121" s="73"/>
      <c r="F121" s="73"/>
      <c r="G121" s="73"/>
      <c r="H121" s="73"/>
      <c r="I121" s="73"/>
      <c r="J121" s="73"/>
      <c r="L121" s="76"/>
      <c r="M121" s="73"/>
      <c r="N121" s="73"/>
      <c r="O121" s="73"/>
      <c r="P121" s="73"/>
      <c r="Q121" s="73"/>
      <c r="R121" s="73"/>
      <c r="S121" s="73"/>
      <c r="T121" s="73"/>
      <c r="U121" s="73"/>
    </row>
    <row r="122" spans="1:21" x14ac:dyDescent="0.2">
      <c r="A122" s="76"/>
      <c r="B122" s="73"/>
      <c r="C122" s="73"/>
      <c r="D122" s="73"/>
      <c r="E122" s="73"/>
      <c r="F122" s="73"/>
      <c r="G122" s="73"/>
      <c r="H122" s="73"/>
      <c r="I122" s="73"/>
      <c r="J122" s="73"/>
      <c r="L122" s="76"/>
      <c r="M122" s="73"/>
      <c r="N122" s="73"/>
      <c r="O122" s="73"/>
      <c r="P122" s="73"/>
      <c r="Q122" s="73"/>
      <c r="R122" s="73"/>
      <c r="S122" s="73"/>
      <c r="T122" s="73"/>
      <c r="U122" s="73"/>
    </row>
    <row r="126" spans="1:21" x14ac:dyDescent="0.2">
      <c r="B126" s="73"/>
      <c r="C126" s="73"/>
      <c r="D126" s="73"/>
      <c r="E126" s="73"/>
      <c r="F126" s="73"/>
      <c r="G126" s="73"/>
      <c r="H126" s="73"/>
      <c r="I126" s="73"/>
      <c r="J126" s="73"/>
      <c r="M126" s="73"/>
      <c r="N126" s="73"/>
      <c r="O126" s="73"/>
      <c r="P126" s="73"/>
      <c r="Q126" s="73"/>
      <c r="R126" s="73"/>
      <c r="S126" s="73"/>
      <c r="T126" s="73"/>
      <c r="U126" s="73"/>
    </row>
    <row r="127" spans="1:21" x14ac:dyDescent="0.2">
      <c r="B127" s="73"/>
      <c r="C127" s="73"/>
      <c r="D127" s="73"/>
      <c r="E127" s="73"/>
      <c r="F127" s="73"/>
      <c r="G127" s="73"/>
      <c r="H127" s="73"/>
      <c r="I127" s="73"/>
      <c r="J127" s="73"/>
      <c r="M127" s="73"/>
      <c r="N127" s="73"/>
      <c r="O127" s="73"/>
      <c r="P127" s="73"/>
      <c r="Q127" s="73"/>
      <c r="R127" s="73"/>
      <c r="S127" s="73"/>
      <c r="T127" s="73"/>
      <c r="U127" s="73"/>
    </row>
    <row r="128" spans="1:21" x14ac:dyDescent="0.2">
      <c r="A128" s="76"/>
      <c r="B128" s="73"/>
      <c r="C128" s="73"/>
      <c r="D128" s="73"/>
      <c r="E128" s="73"/>
      <c r="F128" s="73"/>
      <c r="G128" s="73"/>
      <c r="H128" s="73"/>
      <c r="I128" s="73"/>
      <c r="J128" s="73"/>
      <c r="L128" s="76"/>
      <c r="M128" s="73"/>
      <c r="N128" s="73"/>
      <c r="O128" s="73"/>
      <c r="P128" s="73"/>
      <c r="Q128" s="73"/>
      <c r="R128" s="73"/>
      <c r="S128" s="73"/>
      <c r="T128" s="73"/>
      <c r="U128" s="73"/>
    </row>
    <row r="129" spans="1:21" x14ac:dyDescent="0.2">
      <c r="A129" s="76"/>
      <c r="B129" s="73"/>
      <c r="C129" s="73"/>
      <c r="D129" s="73"/>
      <c r="E129" s="73"/>
      <c r="F129" s="73"/>
      <c r="G129" s="73"/>
      <c r="H129" s="73"/>
      <c r="I129" s="73"/>
      <c r="J129" s="73"/>
      <c r="L129" s="76"/>
      <c r="M129" s="73"/>
      <c r="N129" s="73"/>
      <c r="O129" s="73"/>
      <c r="P129" s="73"/>
      <c r="Q129" s="73"/>
      <c r="R129" s="73"/>
      <c r="S129" s="73"/>
      <c r="T129" s="73"/>
      <c r="U129" s="73"/>
    </row>
    <row r="130" spans="1:21" x14ac:dyDescent="0.2">
      <c r="A130" s="76"/>
      <c r="B130" s="73"/>
      <c r="C130" s="73"/>
      <c r="D130" s="73"/>
      <c r="E130" s="73"/>
      <c r="F130" s="73"/>
      <c r="G130" s="73"/>
      <c r="H130" s="73"/>
      <c r="I130" s="73"/>
      <c r="J130" s="73"/>
      <c r="L130" s="76"/>
      <c r="M130" s="73"/>
      <c r="N130" s="73"/>
      <c r="O130" s="73"/>
      <c r="P130" s="73"/>
      <c r="Q130" s="73"/>
      <c r="R130" s="73"/>
      <c r="S130" s="73"/>
      <c r="T130" s="73"/>
      <c r="U130" s="73"/>
    </row>
    <row r="131" spans="1:21" x14ac:dyDescent="0.2">
      <c r="A131" s="76"/>
      <c r="B131" s="73"/>
      <c r="C131" s="73"/>
      <c r="D131" s="73"/>
      <c r="E131" s="73"/>
      <c r="F131" s="73"/>
      <c r="G131" s="73"/>
      <c r="H131" s="73"/>
      <c r="I131" s="73"/>
      <c r="J131" s="73"/>
      <c r="L131" s="76"/>
      <c r="M131" s="73"/>
      <c r="N131" s="73"/>
      <c r="O131" s="73"/>
      <c r="P131" s="73"/>
      <c r="Q131" s="73"/>
      <c r="R131" s="73"/>
      <c r="S131" s="73"/>
      <c r="T131" s="73"/>
      <c r="U131" s="73"/>
    </row>
    <row r="135" spans="1:21" x14ac:dyDescent="0.2">
      <c r="B135" s="73"/>
      <c r="C135" s="73"/>
      <c r="D135" s="73"/>
      <c r="E135" s="73"/>
      <c r="F135" s="73"/>
      <c r="G135" s="73"/>
      <c r="H135" s="73"/>
      <c r="I135" s="73"/>
      <c r="J135" s="73"/>
      <c r="M135" s="73"/>
      <c r="N135" s="73"/>
      <c r="O135" s="73"/>
      <c r="P135" s="73"/>
      <c r="Q135" s="73"/>
      <c r="R135" s="73"/>
      <c r="S135" s="73"/>
      <c r="T135" s="73"/>
      <c r="U135" s="73"/>
    </row>
    <row r="136" spans="1:21" x14ac:dyDescent="0.2">
      <c r="B136" s="73"/>
      <c r="C136" s="73"/>
      <c r="D136" s="73"/>
      <c r="E136" s="73"/>
      <c r="F136" s="73"/>
      <c r="G136" s="73"/>
      <c r="H136" s="73"/>
      <c r="I136" s="73"/>
      <c r="J136" s="73"/>
      <c r="M136" s="73"/>
      <c r="N136" s="73"/>
      <c r="O136" s="73"/>
      <c r="P136" s="73"/>
      <c r="Q136" s="73"/>
      <c r="R136" s="73"/>
      <c r="S136" s="73"/>
      <c r="T136" s="73"/>
      <c r="U136" s="73"/>
    </row>
    <row r="137" spans="1:21" x14ac:dyDescent="0.2">
      <c r="A137" s="76"/>
      <c r="B137" s="73"/>
      <c r="C137" s="73"/>
      <c r="D137" s="73"/>
      <c r="E137" s="73"/>
      <c r="F137" s="73"/>
      <c r="G137" s="73"/>
      <c r="H137" s="73"/>
      <c r="I137" s="73"/>
      <c r="J137" s="73"/>
      <c r="L137" s="76"/>
      <c r="M137" s="73"/>
      <c r="N137" s="73"/>
      <c r="O137" s="73"/>
      <c r="P137" s="73"/>
      <c r="Q137" s="73"/>
      <c r="R137" s="73"/>
      <c r="S137" s="73"/>
      <c r="T137" s="73"/>
      <c r="U137" s="73"/>
    </row>
    <row r="138" spans="1:21" x14ac:dyDescent="0.2">
      <c r="A138" s="76"/>
      <c r="B138" s="73"/>
      <c r="C138" s="73"/>
      <c r="D138" s="73"/>
      <c r="E138" s="73"/>
      <c r="F138" s="73"/>
      <c r="G138" s="73"/>
      <c r="H138" s="73"/>
      <c r="I138" s="73"/>
      <c r="J138" s="73"/>
      <c r="L138" s="76"/>
      <c r="M138" s="73"/>
      <c r="N138" s="73"/>
      <c r="O138" s="73"/>
      <c r="P138" s="73"/>
      <c r="Q138" s="73"/>
      <c r="R138" s="73"/>
      <c r="S138" s="73"/>
      <c r="T138" s="73"/>
      <c r="U138" s="73"/>
    </row>
    <row r="139" spans="1:21" x14ac:dyDescent="0.2">
      <c r="A139" s="76"/>
      <c r="B139" s="73"/>
      <c r="C139" s="73"/>
      <c r="D139" s="73"/>
      <c r="E139" s="73"/>
      <c r="F139" s="73"/>
      <c r="G139" s="73"/>
      <c r="H139" s="73"/>
      <c r="I139" s="73"/>
      <c r="J139" s="73"/>
      <c r="L139" s="76"/>
      <c r="M139" s="73"/>
      <c r="N139" s="73"/>
      <c r="O139" s="73"/>
      <c r="P139" s="73"/>
      <c r="Q139" s="73"/>
      <c r="R139" s="73"/>
      <c r="S139" s="73"/>
      <c r="T139" s="73"/>
      <c r="U139" s="73"/>
    </row>
    <row r="140" spans="1:21" x14ac:dyDescent="0.2">
      <c r="A140" s="76"/>
      <c r="B140" s="73"/>
      <c r="C140" s="73"/>
      <c r="D140" s="73"/>
      <c r="E140" s="73"/>
      <c r="F140" s="73"/>
      <c r="G140" s="73"/>
      <c r="H140" s="73"/>
      <c r="I140" s="73"/>
      <c r="J140" s="73"/>
      <c r="L140" s="76"/>
      <c r="M140" s="73"/>
      <c r="N140" s="73"/>
      <c r="O140" s="73"/>
      <c r="P140" s="73"/>
      <c r="Q140" s="73"/>
      <c r="R140" s="73"/>
      <c r="S140" s="73"/>
      <c r="T140" s="73"/>
      <c r="U140" s="73"/>
    </row>
    <row r="144" spans="1:21" x14ac:dyDescent="0.2">
      <c r="B144" s="73"/>
      <c r="C144" s="73"/>
      <c r="D144" s="73"/>
      <c r="E144" s="73"/>
      <c r="F144" s="73"/>
      <c r="G144" s="73"/>
      <c r="H144" s="73"/>
      <c r="I144" s="73"/>
      <c r="J144" s="73"/>
      <c r="M144" s="73"/>
      <c r="N144" s="73"/>
      <c r="O144" s="73"/>
      <c r="P144" s="73"/>
      <c r="Q144" s="73"/>
      <c r="R144" s="73"/>
      <c r="S144" s="73"/>
      <c r="T144" s="73"/>
      <c r="U144" s="73"/>
    </row>
    <row r="145" spans="1:21" x14ac:dyDescent="0.2">
      <c r="B145" s="73"/>
      <c r="C145" s="73"/>
      <c r="D145" s="73"/>
      <c r="E145" s="73"/>
      <c r="F145" s="73"/>
      <c r="G145" s="73"/>
      <c r="H145" s="73"/>
      <c r="I145" s="73"/>
      <c r="J145" s="73"/>
      <c r="M145" s="73"/>
      <c r="N145" s="73"/>
      <c r="O145" s="73"/>
      <c r="P145" s="73"/>
      <c r="Q145" s="73"/>
      <c r="R145" s="73"/>
      <c r="S145" s="73"/>
      <c r="T145" s="73"/>
      <c r="U145" s="73"/>
    </row>
    <row r="146" spans="1:21" x14ac:dyDescent="0.2">
      <c r="A146" s="76"/>
      <c r="B146" s="73"/>
      <c r="C146" s="73"/>
      <c r="D146" s="73"/>
      <c r="E146" s="73"/>
      <c r="F146" s="73"/>
      <c r="G146" s="73"/>
      <c r="H146" s="73"/>
      <c r="I146" s="73"/>
      <c r="J146" s="73"/>
      <c r="L146" s="76"/>
      <c r="M146" s="73"/>
      <c r="N146" s="73"/>
      <c r="O146" s="73"/>
      <c r="P146" s="73"/>
      <c r="Q146" s="73"/>
      <c r="R146" s="73"/>
      <c r="S146" s="73"/>
      <c r="T146" s="73"/>
      <c r="U146" s="73"/>
    </row>
    <row r="147" spans="1:21" x14ac:dyDescent="0.2">
      <c r="A147" s="76"/>
      <c r="B147" s="73"/>
      <c r="C147" s="73"/>
      <c r="D147" s="73"/>
      <c r="E147" s="73"/>
      <c r="F147" s="73"/>
      <c r="G147" s="73"/>
      <c r="H147" s="73"/>
      <c r="I147" s="73"/>
      <c r="J147" s="73"/>
      <c r="L147" s="76"/>
      <c r="M147" s="73"/>
      <c r="N147" s="73"/>
      <c r="O147" s="73"/>
      <c r="P147" s="73"/>
      <c r="Q147" s="73"/>
      <c r="R147" s="73"/>
      <c r="S147" s="73"/>
      <c r="T147" s="73"/>
      <c r="U147" s="73"/>
    </row>
    <row r="148" spans="1:21" x14ac:dyDescent="0.2">
      <c r="A148" s="76"/>
      <c r="B148" s="73"/>
      <c r="C148" s="73"/>
      <c r="D148" s="73"/>
      <c r="E148" s="73"/>
      <c r="F148" s="73"/>
      <c r="G148" s="73"/>
      <c r="H148" s="73"/>
      <c r="I148" s="73"/>
      <c r="J148" s="73"/>
      <c r="L148" s="76"/>
      <c r="M148" s="73"/>
      <c r="N148" s="73"/>
      <c r="O148" s="73"/>
      <c r="P148" s="73"/>
      <c r="Q148" s="73"/>
      <c r="R148" s="73"/>
      <c r="S148" s="73"/>
      <c r="T148" s="73"/>
      <c r="U148" s="73"/>
    </row>
    <row r="149" spans="1:21" x14ac:dyDescent="0.2">
      <c r="A149" s="76"/>
      <c r="B149" s="73"/>
      <c r="C149" s="73"/>
      <c r="D149" s="73"/>
      <c r="E149" s="73"/>
      <c r="F149" s="73"/>
      <c r="G149" s="73"/>
      <c r="H149" s="73"/>
      <c r="I149" s="73"/>
      <c r="J149" s="73"/>
      <c r="L149" s="76"/>
      <c r="M149" s="73"/>
      <c r="N149" s="73"/>
      <c r="O149" s="73"/>
      <c r="P149" s="73"/>
      <c r="Q149" s="73"/>
      <c r="R149" s="73"/>
      <c r="S149" s="73"/>
      <c r="T149" s="73"/>
      <c r="U149" s="73"/>
    </row>
    <row r="153" spans="1:21" x14ac:dyDescent="0.2">
      <c r="B153" s="73"/>
      <c r="C153" s="73"/>
      <c r="D153" s="73"/>
      <c r="E153" s="73"/>
      <c r="F153" s="73"/>
      <c r="G153" s="73"/>
      <c r="H153" s="73"/>
      <c r="I153" s="73"/>
      <c r="J153" s="73"/>
      <c r="M153" s="73"/>
      <c r="N153" s="73"/>
      <c r="O153" s="73"/>
      <c r="P153" s="73"/>
      <c r="Q153" s="73"/>
      <c r="R153" s="73"/>
      <c r="S153" s="73"/>
      <c r="T153" s="73"/>
      <c r="U153" s="73"/>
    </row>
    <row r="154" spans="1:21" x14ac:dyDescent="0.2">
      <c r="B154" s="73"/>
      <c r="C154" s="73"/>
      <c r="D154" s="73"/>
      <c r="E154" s="73"/>
      <c r="F154" s="73"/>
      <c r="G154" s="73"/>
      <c r="H154" s="73"/>
      <c r="I154" s="73"/>
      <c r="J154" s="73"/>
      <c r="M154" s="73"/>
      <c r="N154" s="73"/>
      <c r="O154" s="73"/>
      <c r="P154" s="73"/>
      <c r="Q154" s="73"/>
      <c r="R154" s="73"/>
      <c r="S154" s="73"/>
      <c r="T154" s="73"/>
      <c r="U154" s="73"/>
    </row>
    <row r="155" spans="1:21" x14ac:dyDescent="0.2">
      <c r="A155" s="76"/>
      <c r="B155" s="73"/>
      <c r="C155" s="73"/>
      <c r="D155" s="73"/>
      <c r="E155" s="73"/>
      <c r="F155" s="73"/>
      <c r="G155" s="73"/>
      <c r="H155" s="73"/>
      <c r="I155" s="73"/>
      <c r="J155" s="73"/>
      <c r="L155" s="76"/>
      <c r="M155" s="73"/>
      <c r="N155" s="73"/>
      <c r="O155" s="73"/>
      <c r="P155" s="73"/>
      <c r="Q155" s="73"/>
      <c r="R155" s="73"/>
      <c r="S155" s="73"/>
      <c r="T155" s="73"/>
      <c r="U155" s="73"/>
    </row>
    <row r="156" spans="1:21" x14ac:dyDescent="0.2">
      <c r="A156" s="76"/>
      <c r="B156" s="73"/>
      <c r="C156" s="73"/>
      <c r="D156" s="73"/>
      <c r="E156" s="73"/>
      <c r="F156" s="73"/>
      <c r="G156" s="73"/>
      <c r="H156" s="73"/>
      <c r="I156" s="73"/>
      <c r="J156" s="73"/>
      <c r="L156" s="76"/>
      <c r="M156" s="73"/>
      <c r="N156" s="73"/>
      <c r="O156" s="73"/>
      <c r="P156" s="73"/>
      <c r="Q156" s="73"/>
      <c r="R156" s="73"/>
      <c r="S156" s="73"/>
      <c r="T156" s="73"/>
      <c r="U156" s="73"/>
    </row>
    <row r="157" spans="1:21" x14ac:dyDescent="0.2">
      <c r="A157" s="76"/>
      <c r="B157" s="73"/>
      <c r="C157" s="73"/>
      <c r="D157" s="73"/>
      <c r="E157" s="73"/>
      <c r="F157" s="73"/>
      <c r="G157" s="73"/>
      <c r="H157" s="73"/>
      <c r="I157" s="73"/>
      <c r="J157" s="73"/>
      <c r="L157" s="76"/>
      <c r="M157" s="73"/>
      <c r="N157" s="73"/>
      <c r="O157" s="73"/>
      <c r="P157" s="73"/>
      <c r="Q157" s="73"/>
      <c r="R157" s="73"/>
      <c r="S157" s="73"/>
      <c r="T157" s="73"/>
      <c r="U157" s="73"/>
    </row>
    <row r="158" spans="1:21" x14ac:dyDescent="0.2">
      <c r="A158" s="76"/>
      <c r="B158" s="73"/>
      <c r="C158" s="73"/>
      <c r="D158" s="73"/>
      <c r="E158" s="73"/>
      <c r="F158" s="73"/>
      <c r="G158" s="73"/>
      <c r="H158" s="73"/>
      <c r="I158" s="73"/>
      <c r="J158" s="73"/>
      <c r="L158" s="76"/>
      <c r="M158" s="73"/>
      <c r="N158" s="73"/>
      <c r="O158" s="73"/>
      <c r="P158" s="73"/>
      <c r="Q158" s="73"/>
      <c r="R158" s="73"/>
      <c r="S158" s="73"/>
      <c r="T158" s="73"/>
      <c r="U158" s="73"/>
    </row>
    <row r="162" spans="1:21" x14ac:dyDescent="0.2">
      <c r="B162" s="73"/>
      <c r="C162" s="73"/>
      <c r="D162" s="73"/>
      <c r="E162" s="73"/>
      <c r="F162" s="73"/>
      <c r="G162" s="73"/>
      <c r="H162" s="73"/>
      <c r="I162" s="73"/>
      <c r="J162" s="73"/>
      <c r="M162" s="73"/>
      <c r="N162" s="73"/>
      <c r="O162" s="73"/>
      <c r="P162" s="73"/>
      <c r="Q162" s="73"/>
      <c r="R162" s="73"/>
      <c r="S162" s="73"/>
      <c r="T162" s="73"/>
      <c r="U162" s="73"/>
    </row>
    <row r="163" spans="1:21" x14ac:dyDescent="0.2">
      <c r="B163" s="73"/>
      <c r="C163" s="73"/>
      <c r="D163" s="73"/>
      <c r="E163" s="73"/>
      <c r="F163" s="73"/>
      <c r="G163" s="73"/>
      <c r="H163" s="73"/>
      <c r="I163" s="73"/>
      <c r="J163" s="73"/>
      <c r="M163" s="73"/>
      <c r="N163" s="73"/>
      <c r="O163" s="73"/>
      <c r="P163" s="73"/>
      <c r="Q163" s="73"/>
      <c r="R163" s="73"/>
      <c r="S163" s="73"/>
      <c r="T163" s="73"/>
      <c r="U163" s="73"/>
    </row>
    <row r="164" spans="1:21" x14ac:dyDescent="0.2">
      <c r="A164" s="76"/>
      <c r="B164" s="73"/>
      <c r="C164" s="73"/>
      <c r="D164" s="73"/>
      <c r="E164" s="73"/>
      <c r="F164" s="73"/>
      <c r="G164" s="73"/>
      <c r="H164" s="73"/>
      <c r="I164" s="73"/>
      <c r="J164" s="73"/>
      <c r="L164" s="76"/>
      <c r="M164" s="73"/>
      <c r="N164" s="73"/>
      <c r="O164" s="73"/>
      <c r="P164" s="73"/>
      <c r="Q164" s="73"/>
      <c r="R164" s="73"/>
      <c r="S164" s="73"/>
      <c r="T164" s="73"/>
      <c r="U164" s="73"/>
    </row>
    <row r="165" spans="1:21" x14ac:dyDescent="0.2">
      <c r="A165" s="76"/>
      <c r="B165" s="73"/>
      <c r="C165" s="73"/>
      <c r="D165" s="73"/>
      <c r="E165" s="73"/>
      <c r="F165" s="73"/>
      <c r="G165" s="73"/>
      <c r="H165" s="73"/>
      <c r="I165" s="73"/>
      <c r="J165" s="73"/>
      <c r="L165" s="76"/>
      <c r="M165" s="73"/>
      <c r="N165" s="73"/>
      <c r="O165" s="73"/>
      <c r="P165" s="73"/>
      <c r="Q165" s="73"/>
      <c r="R165" s="73"/>
      <c r="S165" s="73"/>
      <c r="T165" s="73"/>
      <c r="U165" s="73"/>
    </row>
    <row r="166" spans="1:21" x14ac:dyDescent="0.2">
      <c r="A166" s="76"/>
      <c r="B166" s="73"/>
      <c r="C166" s="73"/>
      <c r="D166" s="73"/>
      <c r="E166" s="73"/>
      <c r="F166" s="73"/>
      <c r="G166" s="73"/>
      <c r="H166" s="73"/>
      <c r="I166" s="73"/>
      <c r="J166" s="73"/>
      <c r="L166" s="76"/>
      <c r="M166" s="73"/>
      <c r="N166" s="73"/>
      <c r="O166" s="73"/>
      <c r="P166" s="73"/>
      <c r="Q166" s="73"/>
      <c r="R166" s="73"/>
      <c r="S166" s="73"/>
      <c r="T166" s="73"/>
      <c r="U166" s="73"/>
    </row>
    <row r="167" spans="1:21" x14ac:dyDescent="0.2">
      <c r="A167" s="76"/>
      <c r="B167" s="73"/>
      <c r="C167" s="73"/>
      <c r="D167" s="73"/>
      <c r="E167" s="73"/>
      <c r="F167" s="73"/>
      <c r="G167" s="73"/>
      <c r="H167" s="73"/>
      <c r="I167" s="73"/>
      <c r="J167" s="73"/>
      <c r="L167" s="76"/>
      <c r="M167" s="73"/>
      <c r="N167" s="73"/>
      <c r="O167" s="73"/>
      <c r="P167" s="73"/>
      <c r="Q167" s="73"/>
      <c r="R167" s="73"/>
      <c r="S167" s="73"/>
      <c r="T167" s="73"/>
      <c r="U167" s="73"/>
    </row>
    <row r="171" spans="1:21" x14ac:dyDescent="0.2">
      <c r="B171" s="73"/>
      <c r="C171" s="73"/>
      <c r="D171" s="73"/>
      <c r="E171" s="73"/>
      <c r="F171" s="73"/>
      <c r="G171" s="73"/>
      <c r="H171" s="73"/>
      <c r="I171" s="73"/>
      <c r="J171" s="73"/>
      <c r="M171" s="73"/>
      <c r="N171" s="73"/>
      <c r="O171" s="73"/>
      <c r="P171" s="73"/>
      <c r="Q171" s="73"/>
      <c r="R171" s="73"/>
      <c r="S171" s="73"/>
      <c r="T171" s="73"/>
      <c r="U171" s="73"/>
    </row>
    <row r="172" spans="1:21" x14ac:dyDescent="0.2">
      <c r="B172" s="73"/>
      <c r="C172" s="73"/>
      <c r="D172" s="73"/>
      <c r="E172" s="73"/>
      <c r="F172" s="73"/>
      <c r="G172" s="73"/>
      <c r="H172" s="73"/>
      <c r="I172" s="73"/>
      <c r="J172" s="73"/>
      <c r="M172" s="73"/>
      <c r="N172" s="73"/>
      <c r="O172" s="73"/>
      <c r="P172" s="73"/>
      <c r="Q172" s="73"/>
      <c r="R172" s="73"/>
      <c r="S172" s="73"/>
      <c r="T172" s="73"/>
      <c r="U172" s="73"/>
    </row>
    <row r="173" spans="1:21" x14ac:dyDescent="0.2">
      <c r="A173" s="76"/>
      <c r="B173" s="73"/>
      <c r="C173" s="73"/>
      <c r="D173" s="73"/>
      <c r="E173" s="73"/>
      <c r="F173" s="73"/>
      <c r="G173" s="73"/>
      <c r="H173" s="73"/>
      <c r="I173" s="73"/>
      <c r="J173" s="73"/>
      <c r="L173" s="76"/>
      <c r="M173" s="73"/>
      <c r="N173" s="73"/>
      <c r="O173" s="73"/>
      <c r="P173" s="73"/>
      <c r="Q173" s="73"/>
      <c r="R173" s="73"/>
      <c r="S173" s="73"/>
      <c r="T173" s="73"/>
      <c r="U173" s="73"/>
    </row>
    <row r="174" spans="1:21" x14ac:dyDescent="0.2">
      <c r="A174" s="76"/>
      <c r="B174" s="73"/>
      <c r="C174" s="73"/>
      <c r="D174" s="73"/>
      <c r="E174" s="73"/>
      <c r="F174" s="73"/>
      <c r="G174" s="73"/>
      <c r="H174" s="73"/>
      <c r="I174" s="73"/>
      <c r="J174" s="73"/>
      <c r="L174" s="76"/>
      <c r="M174" s="73"/>
      <c r="N174" s="73"/>
      <c r="O174" s="73"/>
      <c r="P174" s="73"/>
      <c r="Q174" s="73"/>
      <c r="R174" s="73"/>
      <c r="S174" s="73"/>
      <c r="T174" s="73"/>
      <c r="U174" s="73"/>
    </row>
    <row r="175" spans="1:21" x14ac:dyDescent="0.2">
      <c r="A175" s="76"/>
      <c r="B175" s="73"/>
      <c r="C175" s="73"/>
      <c r="D175" s="73"/>
      <c r="E175" s="73"/>
      <c r="F175" s="73"/>
      <c r="G175" s="73"/>
      <c r="H175" s="73"/>
      <c r="I175" s="73"/>
      <c r="J175" s="73"/>
      <c r="L175" s="76"/>
      <c r="M175" s="73"/>
      <c r="N175" s="73"/>
      <c r="O175" s="73"/>
      <c r="P175" s="73"/>
      <c r="Q175" s="73"/>
      <c r="R175" s="73"/>
      <c r="S175" s="73"/>
      <c r="T175" s="73"/>
      <c r="U175" s="73"/>
    </row>
    <row r="176" spans="1:21" x14ac:dyDescent="0.2">
      <c r="A176" s="76"/>
      <c r="B176" s="73"/>
      <c r="C176" s="73"/>
      <c r="D176" s="73"/>
      <c r="E176" s="73"/>
      <c r="F176" s="73"/>
      <c r="G176" s="73"/>
      <c r="H176" s="73"/>
      <c r="I176" s="73"/>
      <c r="J176" s="73"/>
      <c r="L176" s="76"/>
      <c r="M176" s="73"/>
      <c r="N176" s="73"/>
      <c r="O176" s="73"/>
      <c r="P176" s="73"/>
      <c r="Q176" s="73"/>
      <c r="R176" s="73"/>
      <c r="S176" s="73"/>
      <c r="T176" s="73"/>
      <c r="U176" s="73"/>
    </row>
    <row r="180" spans="1:21" x14ac:dyDescent="0.2">
      <c r="B180" s="73"/>
      <c r="C180" s="73"/>
      <c r="D180" s="73"/>
      <c r="E180" s="73"/>
      <c r="F180" s="73"/>
      <c r="G180" s="73"/>
      <c r="H180" s="73"/>
      <c r="I180" s="73"/>
      <c r="J180" s="73"/>
      <c r="M180" s="73"/>
      <c r="N180" s="73"/>
      <c r="O180" s="73"/>
      <c r="P180" s="73"/>
      <c r="Q180" s="73"/>
      <c r="R180" s="73"/>
      <c r="S180" s="73"/>
      <c r="T180" s="73"/>
      <c r="U180" s="73"/>
    </row>
    <row r="181" spans="1:21" x14ac:dyDescent="0.2">
      <c r="B181" s="73"/>
      <c r="C181" s="73"/>
      <c r="D181" s="73"/>
      <c r="E181" s="73"/>
      <c r="F181" s="73"/>
      <c r="G181" s="73"/>
      <c r="H181" s="73"/>
      <c r="I181" s="73"/>
      <c r="J181" s="73"/>
      <c r="M181" s="73"/>
      <c r="N181" s="73"/>
      <c r="O181" s="73"/>
      <c r="P181" s="73"/>
      <c r="Q181" s="73"/>
      <c r="R181" s="73"/>
      <c r="S181" s="73"/>
      <c r="T181" s="73"/>
      <c r="U181" s="73"/>
    </row>
    <row r="182" spans="1:21" x14ac:dyDescent="0.2">
      <c r="A182" s="76"/>
      <c r="B182" s="73"/>
      <c r="C182" s="73"/>
      <c r="D182" s="73"/>
      <c r="E182" s="73"/>
      <c r="F182" s="73"/>
      <c r="G182" s="73"/>
      <c r="H182" s="73"/>
      <c r="I182" s="73"/>
      <c r="J182" s="73"/>
      <c r="L182" s="76"/>
      <c r="M182" s="73"/>
      <c r="N182" s="73"/>
      <c r="O182" s="73"/>
      <c r="P182" s="73"/>
      <c r="Q182" s="73"/>
      <c r="R182" s="73"/>
      <c r="S182" s="73"/>
      <c r="T182" s="73"/>
      <c r="U182" s="73"/>
    </row>
    <row r="183" spans="1:21" x14ac:dyDescent="0.2">
      <c r="A183" s="76"/>
      <c r="B183" s="73"/>
      <c r="C183" s="73"/>
      <c r="D183" s="73"/>
      <c r="E183" s="73"/>
      <c r="F183" s="73"/>
      <c r="G183" s="73"/>
      <c r="H183" s="73"/>
      <c r="I183" s="73"/>
      <c r="J183" s="73"/>
      <c r="L183" s="76"/>
      <c r="M183" s="73"/>
      <c r="N183" s="73"/>
      <c r="O183" s="73"/>
      <c r="P183" s="73"/>
      <c r="Q183" s="73"/>
      <c r="R183" s="73"/>
      <c r="S183" s="73"/>
      <c r="T183" s="73"/>
      <c r="U183" s="73"/>
    </row>
    <row r="184" spans="1:21" x14ac:dyDescent="0.2">
      <c r="A184" s="76"/>
      <c r="B184" s="73"/>
      <c r="C184" s="73"/>
      <c r="D184" s="73"/>
      <c r="E184" s="73"/>
      <c r="F184" s="73"/>
      <c r="G184" s="73"/>
      <c r="H184" s="73"/>
      <c r="I184" s="73"/>
      <c r="J184" s="73"/>
      <c r="L184" s="76"/>
      <c r="M184" s="73"/>
      <c r="N184" s="73"/>
      <c r="O184" s="73"/>
      <c r="P184" s="73"/>
      <c r="Q184" s="73"/>
      <c r="R184" s="73"/>
      <c r="S184" s="73"/>
      <c r="T184" s="73"/>
      <c r="U184" s="73"/>
    </row>
    <row r="185" spans="1:21" x14ac:dyDescent="0.2">
      <c r="A185" s="76"/>
      <c r="B185" s="73"/>
      <c r="C185" s="73"/>
      <c r="D185" s="73"/>
      <c r="E185" s="73"/>
      <c r="F185" s="73"/>
      <c r="G185" s="73"/>
      <c r="H185" s="73"/>
      <c r="I185" s="73"/>
      <c r="J185" s="73"/>
      <c r="L185" s="76"/>
      <c r="M185" s="73"/>
      <c r="N185" s="73"/>
      <c r="O185" s="73"/>
      <c r="P185" s="73"/>
      <c r="Q185" s="73"/>
      <c r="R185" s="73"/>
      <c r="S185" s="73"/>
      <c r="T185" s="73"/>
      <c r="U185" s="73"/>
    </row>
    <row r="189" spans="1:21" x14ac:dyDescent="0.2">
      <c r="B189" s="73"/>
      <c r="C189" s="73"/>
      <c r="D189" s="73"/>
      <c r="E189" s="73"/>
      <c r="F189" s="73"/>
      <c r="G189" s="73"/>
      <c r="H189" s="73"/>
      <c r="I189" s="73"/>
      <c r="J189" s="73"/>
      <c r="M189" s="73"/>
      <c r="N189" s="73"/>
      <c r="O189" s="73"/>
      <c r="P189" s="73"/>
      <c r="Q189" s="73"/>
      <c r="R189" s="73"/>
      <c r="S189" s="73"/>
      <c r="T189" s="73"/>
      <c r="U189" s="73"/>
    </row>
    <row r="190" spans="1:21" x14ac:dyDescent="0.2">
      <c r="B190" s="73"/>
      <c r="C190" s="73"/>
      <c r="D190" s="73"/>
      <c r="E190" s="73"/>
      <c r="F190" s="73"/>
      <c r="G190" s="73"/>
      <c r="H190" s="73"/>
      <c r="I190" s="73"/>
      <c r="J190" s="73"/>
      <c r="M190" s="73"/>
      <c r="N190" s="73"/>
      <c r="O190" s="73"/>
      <c r="P190" s="73"/>
      <c r="Q190" s="73"/>
      <c r="R190" s="73"/>
      <c r="S190" s="73"/>
      <c r="T190" s="73"/>
      <c r="U190" s="73"/>
    </row>
    <row r="191" spans="1:21" x14ac:dyDescent="0.2">
      <c r="A191" s="76"/>
      <c r="B191" s="73"/>
      <c r="C191" s="73"/>
      <c r="D191" s="73"/>
      <c r="E191" s="73"/>
      <c r="F191" s="73"/>
      <c r="G191" s="73"/>
      <c r="H191" s="73"/>
      <c r="I191" s="73"/>
      <c r="J191" s="73"/>
      <c r="L191" s="76"/>
      <c r="M191" s="73"/>
      <c r="N191" s="73"/>
      <c r="O191" s="73"/>
      <c r="P191" s="73"/>
      <c r="Q191" s="73"/>
      <c r="R191" s="73"/>
      <c r="S191" s="73"/>
      <c r="T191" s="73"/>
      <c r="U191" s="73"/>
    </row>
    <row r="192" spans="1:21" x14ac:dyDescent="0.2">
      <c r="A192" s="76"/>
      <c r="B192" s="73"/>
      <c r="C192" s="73"/>
      <c r="D192" s="73"/>
      <c r="E192" s="73"/>
      <c r="F192" s="73"/>
      <c r="G192" s="73"/>
      <c r="H192" s="73"/>
      <c r="I192" s="73"/>
      <c r="J192" s="73"/>
      <c r="L192" s="76"/>
      <c r="M192" s="73"/>
      <c r="N192" s="73"/>
      <c r="O192" s="73"/>
      <c r="P192" s="73"/>
      <c r="Q192" s="73"/>
      <c r="R192" s="73"/>
      <c r="S192" s="73"/>
      <c r="T192" s="73"/>
      <c r="U192" s="73"/>
    </row>
    <row r="193" spans="1:21" x14ac:dyDescent="0.2">
      <c r="A193" s="76"/>
      <c r="B193" s="73"/>
      <c r="C193" s="73"/>
      <c r="D193" s="73"/>
      <c r="E193" s="73"/>
      <c r="F193" s="73"/>
      <c r="G193" s="73"/>
      <c r="H193" s="73"/>
      <c r="I193" s="73"/>
      <c r="J193" s="73"/>
      <c r="L193" s="76"/>
      <c r="M193" s="73"/>
      <c r="N193" s="73"/>
      <c r="O193" s="73"/>
      <c r="P193" s="73"/>
      <c r="Q193" s="73"/>
      <c r="R193" s="73"/>
      <c r="S193" s="73"/>
      <c r="T193" s="73"/>
      <c r="U193" s="73"/>
    </row>
    <row r="194" spans="1:21" x14ac:dyDescent="0.2">
      <c r="A194" s="76"/>
      <c r="B194" s="73"/>
      <c r="C194" s="73"/>
      <c r="D194" s="73"/>
      <c r="E194" s="73"/>
      <c r="F194" s="73"/>
      <c r="G194" s="73"/>
      <c r="H194" s="73"/>
      <c r="I194" s="73"/>
      <c r="J194" s="73"/>
      <c r="L194" s="76"/>
      <c r="M194" s="73"/>
      <c r="N194" s="73"/>
      <c r="O194" s="73"/>
      <c r="P194" s="73"/>
      <c r="Q194" s="73"/>
      <c r="R194" s="73"/>
      <c r="S194" s="73"/>
      <c r="T194" s="73"/>
      <c r="U194" s="73"/>
    </row>
    <row r="198" spans="1:21" x14ac:dyDescent="0.2">
      <c r="B198" s="73"/>
      <c r="C198" s="73"/>
      <c r="D198" s="73"/>
      <c r="E198" s="73"/>
      <c r="F198" s="73"/>
      <c r="G198" s="73"/>
      <c r="H198" s="73"/>
      <c r="I198" s="73"/>
      <c r="J198" s="73"/>
      <c r="M198" s="73"/>
      <c r="N198" s="73"/>
      <c r="O198" s="73"/>
      <c r="P198" s="73"/>
      <c r="Q198" s="73"/>
      <c r="R198" s="73"/>
      <c r="S198" s="73"/>
      <c r="T198" s="73"/>
      <c r="U198" s="73"/>
    </row>
    <row r="199" spans="1:21" x14ac:dyDescent="0.2">
      <c r="B199" s="73"/>
      <c r="C199" s="73"/>
      <c r="D199" s="73"/>
      <c r="E199" s="73"/>
      <c r="F199" s="73"/>
      <c r="G199" s="73"/>
      <c r="H199" s="73"/>
      <c r="I199" s="73"/>
      <c r="J199" s="73"/>
      <c r="M199" s="73"/>
      <c r="N199" s="73"/>
      <c r="O199" s="73"/>
      <c r="P199" s="73"/>
      <c r="Q199" s="73"/>
      <c r="R199" s="73"/>
      <c r="S199" s="73"/>
      <c r="T199" s="73"/>
      <c r="U199" s="73"/>
    </row>
    <row r="200" spans="1:21" x14ac:dyDescent="0.2">
      <c r="A200" s="76"/>
      <c r="B200" s="73"/>
      <c r="C200" s="73"/>
      <c r="D200" s="73"/>
      <c r="E200" s="73"/>
      <c r="F200" s="73"/>
      <c r="G200" s="73"/>
      <c r="H200" s="73"/>
      <c r="I200" s="73"/>
      <c r="J200" s="73"/>
      <c r="L200" s="76"/>
      <c r="M200" s="73"/>
      <c r="N200" s="73"/>
      <c r="O200" s="73"/>
      <c r="P200" s="73"/>
      <c r="Q200" s="73"/>
      <c r="R200" s="73"/>
      <c r="S200" s="73"/>
      <c r="T200" s="73"/>
      <c r="U200" s="73"/>
    </row>
    <row r="201" spans="1:21" x14ac:dyDescent="0.2">
      <c r="A201" s="76"/>
      <c r="B201" s="73"/>
      <c r="C201" s="73"/>
      <c r="D201" s="73"/>
      <c r="E201" s="73"/>
      <c r="F201" s="73"/>
      <c r="G201" s="73"/>
      <c r="H201" s="73"/>
      <c r="I201" s="73"/>
      <c r="J201" s="73"/>
      <c r="L201" s="76"/>
      <c r="M201" s="73"/>
      <c r="N201" s="73"/>
      <c r="O201" s="73"/>
      <c r="P201" s="73"/>
      <c r="Q201" s="73"/>
      <c r="R201" s="73"/>
      <c r="S201" s="73"/>
      <c r="T201" s="73"/>
      <c r="U201" s="73"/>
    </row>
    <row r="202" spans="1:21" x14ac:dyDescent="0.2">
      <c r="A202" s="76"/>
      <c r="B202" s="73"/>
      <c r="C202" s="73"/>
      <c r="D202" s="73"/>
      <c r="E202" s="73"/>
      <c r="F202" s="73"/>
      <c r="G202" s="73"/>
      <c r="H202" s="73"/>
      <c r="I202" s="73"/>
      <c r="J202" s="73"/>
      <c r="L202" s="76"/>
      <c r="M202" s="73"/>
      <c r="N202" s="73"/>
      <c r="O202" s="73"/>
      <c r="P202" s="73"/>
      <c r="Q202" s="73"/>
      <c r="R202" s="73"/>
      <c r="S202" s="73"/>
      <c r="T202" s="73"/>
      <c r="U202" s="73"/>
    </row>
    <row r="203" spans="1:21" x14ac:dyDescent="0.2">
      <c r="A203" s="76"/>
      <c r="B203" s="73"/>
      <c r="C203" s="73"/>
      <c r="D203" s="73"/>
      <c r="E203" s="73"/>
      <c r="F203" s="73"/>
      <c r="G203" s="73"/>
      <c r="H203" s="73"/>
      <c r="I203" s="73"/>
      <c r="J203" s="73"/>
      <c r="L203" s="76"/>
      <c r="M203" s="73"/>
      <c r="N203" s="73"/>
      <c r="O203" s="73"/>
      <c r="P203" s="73"/>
      <c r="Q203" s="73"/>
      <c r="R203" s="73"/>
      <c r="S203" s="73"/>
      <c r="T203" s="73"/>
      <c r="U203" s="73"/>
    </row>
    <row r="207" spans="1:21" x14ac:dyDescent="0.2">
      <c r="B207" s="73"/>
      <c r="C207" s="73"/>
      <c r="D207" s="73"/>
      <c r="E207" s="73"/>
      <c r="F207" s="73"/>
      <c r="G207" s="73"/>
      <c r="H207" s="73"/>
      <c r="I207" s="73"/>
      <c r="J207" s="73"/>
      <c r="M207" s="73"/>
      <c r="N207" s="73"/>
      <c r="O207" s="73"/>
      <c r="P207" s="73"/>
      <c r="Q207" s="73"/>
      <c r="R207" s="73"/>
      <c r="S207" s="73"/>
      <c r="T207" s="73"/>
      <c r="U207" s="73"/>
    </row>
    <row r="208" spans="1:21" x14ac:dyDescent="0.2">
      <c r="B208" s="73"/>
      <c r="C208" s="73"/>
      <c r="D208" s="73"/>
      <c r="E208" s="73"/>
      <c r="F208" s="73"/>
      <c r="G208" s="73"/>
      <c r="H208" s="73"/>
      <c r="I208" s="73"/>
      <c r="J208" s="73"/>
      <c r="M208" s="73"/>
      <c r="N208" s="73"/>
      <c r="O208" s="73"/>
      <c r="P208" s="73"/>
      <c r="Q208" s="73"/>
      <c r="R208" s="73"/>
      <c r="S208" s="73"/>
      <c r="T208" s="73"/>
      <c r="U208" s="73"/>
    </row>
    <row r="209" spans="1:21" x14ac:dyDescent="0.2">
      <c r="A209" s="76"/>
      <c r="B209" s="73"/>
      <c r="C209" s="73"/>
      <c r="D209" s="73"/>
      <c r="E209" s="73"/>
      <c r="F209" s="73"/>
      <c r="G209" s="73"/>
      <c r="H209" s="73"/>
      <c r="I209" s="73"/>
      <c r="J209" s="73"/>
      <c r="L209" s="76"/>
      <c r="M209" s="73"/>
      <c r="N209" s="73"/>
      <c r="O209" s="73"/>
      <c r="P209" s="73"/>
      <c r="Q209" s="73"/>
      <c r="R209" s="73"/>
      <c r="S209" s="73"/>
      <c r="T209" s="73"/>
      <c r="U209" s="73"/>
    </row>
    <row r="210" spans="1:21" x14ac:dyDescent="0.2">
      <c r="A210" s="76"/>
      <c r="B210" s="73"/>
      <c r="C210" s="73"/>
      <c r="D210" s="73"/>
      <c r="E210" s="73"/>
      <c r="F210" s="73"/>
      <c r="G210" s="73"/>
      <c r="H210" s="73"/>
      <c r="I210" s="73"/>
      <c r="J210" s="73"/>
      <c r="L210" s="76"/>
      <c r="M210" s="73"/>
      <c r="N210" s="73"/>
      <c r="O210" s="73"/>
      <c r="P210" s="73"/>
      <c r="Q210" s="73"/>
      <c r="R210" s="73"/>
      <c r="S210" s="73"/>
      <c r="T210" s="73"/>
      <c r="U210" s="73"/>
    </row>
    <row r="211" spans="1:21" x14ac:dyDescent="0.2">
      <c r="A211" s="76"/>
      <c r="B211" s="73"/>
      <c r="C211" s="73"/>
      <c r="D211" s="73"/>
      <c r="E211" s="73"/>
      <c r="F211" s="73"/>
      <c r="G211" s="73"/>
      <c r="H211" s="73"/>
      <c r="I211" s="73"/>
      <c r="J211" s="73"/>
      <c r="L211" s="76"/>
      <c r="M211" s="73"/>
      <c r="N211" s="73"/>
      <c r="O211" s="73"/>
      <c r="P211" s="73"/>
      <c r="Q211" s="73"/>
      <c r="R211" s="73"/>
      <c r="S211" s="73"/>
      <c r="T211" s="73"/>
      <c r="U211" s="73"/>
    </row>
    <row r="212" spans="1:21" x14ac:dyDescent="0.2">
      <c r="A212" s="76"/>
      <c r="B212" s="73"/>
      <c r="C212" s="73"/>
      <c r="D212" s="73"/>
      <c r="E212" s="73"/>
      <c r="F212" s="73"/>
      <c r="G212" s="73"/>
      <c r="H212" s="73"/>
      <c r="I212" s="73"/>
      <c r="J212" s="73"/>
      <c r="L212" s="76"/>
      <c r="M212" s="73"/>
      <c r="N212" s="73"/>
      <c r="O212" s="73"/>
      <c r="P212" s="73"/>
      <c r="Q212" s="73"/>
      <c r="R212" s="73"/>
      <c r="S212" s="73"/>
      <c r="T212" s="73"/>
      <c r="U212" s="73"/>
    </row>
    <row r="216" spans="1:21" x14ac:dyDescent="0.2">
      <c r="B216" s="73"/>
      <c r="C216" s="73"/>
      <c r="D216" s="73"/>
      <c r="E216" s="73"/>
      <c r="F216" s="73"/>
      <c r="G216" s="73"/>
      <c r="H216" s="73"/>
      <c r="I216" s="73"/>
      <c r="J216" s="73"/>
      <c r="M216" s="73"/>
      <c r="N216" s="73"/>
      <c r="O216" s="73"/>
      <c r="P216" s="73"/>
      <c r="Q216" s="73"/>
      <c r="R216" s="73"/>
      <c r="S216" s="73"/>
      <c r="T216" s="73"/>
      <c r="U216" s="73"/>
    </row>
    <row r="217" spans="1:21" x14ac:dyDescent="0.2">
      <c r="B217" s="73"/>
      <c r="C217" s="73"/>
      <c r="D217" s="73"/>
      <c r="E217" s="73"/>
      <c r="F217" s="73"/>
      <c r="G217" s="73"/>
      <c r="H217" s="73"/>
      <c r="I217" s="73"/>
      <c r="J217" s="73"/>
      <c r="M217" s="73"/>
      <c r="N217" s="73"/>
      <c r="O217" s="73"/>
      <c r="P217" s="73"/>
      <c r="Q217" s="73"/>
      <c r="R217" s="73"/>
      <c r="S217" s="73"/>
      <c r="T217" s="73"/>
      <c r="U217" s="73"/>
    </row>
    <row r="218" spans="1:21" x14ac:dyDescent="0.2">
      <c r="A218" s="76"/>
      <c r="B218" s="73"/>
      <c r="C218" s="73"/>
      <c r="D218" s="73"/>
      <c r="E218" s="73"/>
      <c r="F218" s="73"/>
      <c r="G218" s="73"/>
      <c r="H218" s="73"/>
      <c r="I218" s="73"/>
      <c r="J218" s="73"/>
      <c r="L218" s="76"/>
      <c r="M218" s="73"/>
      <c r="N218" s="73"/>
      <c r="O218" s="73"/>
      <c r="P218" s="73"/>
      <c r="Q218" s="73"/>
      <c r="R218" s="73"/>
      <c r="S218" s="73"/>
      <c r="T218" s="73"/>
      <c r="U218" s="73"/>
    </row>
    <row r="219" spans="1:21" x14ac:dyDescent="0.2">
      <c r="A219" s="76"/>
      <c r="B219" s="73"/>
      <c r="C219" s="73"/>
      <c r="D219" s="73"/>
      <c r="E219" s="73"/>
      <c r="F219" s="73"/>
      <c r="G219" s="73"/>
      <c r="H219" s="73"/>
      <c r="I219" s="73"/>
      <c r="J219" s="73"/>
      <c r="L219" s="76"/>
      <c r="M219" s="73"/>
      <c r="N219" s="73"/>
      <c r="O219" s="73"/>
      <c r="P219" s="73"/>
      <c r="Q219" s="73"/>
      <c r="R219" s="73"/>
      <c r="S219" s="73"/>
      <c r="T219" s="73"/>
      <c r="U219" s="73"/>
    </row>
    <row r="220" spans="1:21" x14ac:dyDescent="0.2">
      <c r="A220" s="76"/>
      <c r="B220" s="73"/>
      <c r="C220" s="73"/>
      <c r="D220" s="73"/>
      <c r="E220" s="73"/>
      <c r="F220" s="73"/>
      <c r="G220" s="73"/>
      <c r="H220" s="73"/>
      <c r="I220" s="73"/>
      <c r="J220" s="73"/>
      <c r="L220" s="76"/>
      <c r="M220" s="73"/>
      <c r="N220" s="73"/>
      <c r="O220" s="73"/>
      <c r="P220" s="73"/>
      <c r="Q220" s="73"/>
      <c r="R220" s="73"/>
      <c r="S220" s="73"/>
      <c r="T220" s="73"/>
      <c r="U220" s="73"/>
    </row>
    <row r="221" spans="1:21" x14ac:dyDescent="0.2">
      <c r="A221" s="76"/>
      <c r="B221" s="73"/>
      <c r="C221" s="73"/>
      <c r="D221" s="73"/>
      <c r="E221" s="73"/>
      <c r="F221" s="73"/>
      <c r="G221" s="73"/>
      <c r="H221" s="73"/>
      <c r="I221" s="73"/>
      <c r="J221" s="73"/>
      <c r="L221" s="76"/>
      <c r="M221" s="73"/>
      <c r="N221" s="73"/>
      <c r="O221" s="73"/>
      <c r="P221" s="73"/>
      <c r="Q221" s="73"/>
      <c r="R221" s="73"/>
      <c r="S221" s="73"/>
      <c r="T221" s="73"/>
      <c r="U221" s="73"/>
    </row>
    <row r="225" spans="1:21" x14ac:dyDescent="0.2">
      <c r="B225" s="73"/>
      <c r="C225" s="73"/>
      <c r="D225" s="73"/>
      <c r="E225" s="73"/>
      <c r="F225" s="73"/>
      <c r="G225" s="73"/>
      <c r="H225" s="73"/>
      <c r="I225" s="73"/>
      <c r="J225" s="73"/>
      <c r="M225" s="73"/>
      <c r="N225" s="73"/>
      <c r="O225" s="73"/>
      <c r="P225" s="73"/>
      <c r="Q225" s="73"/>
      <c r="R225" s="73"/>
      <c r="S225" s="73"/>
      <c r="T225" s="73"/>
      <c r="U225" s="73"/>
    </row>
    <row r="226" spans="1:21" x14ac:dyDescent="0.2">
      <c r="B226" s="73"/>
      <c r="C226" s="73"/>
      <c r="D226" s="73"/>
      <c r="E226" s="73"/>
      <c r="F226" s="73"/>
      <c r="G226" s="73"/>
      <c r="H226" s="73"/>
      <c r="I226" s="73"/>
      <c r="J226" s="73"/>
      <c r="M226" s="73"/>
      <c r="N226" s="73"/>
      <c r="O226" s="73"/>
      <c r="P226" s="73"/>
      <c r="Q226" s="73"/>
      <c r="R226" s="73"/>
      <c r="S226" s="73"/>
      <c r="T226" s="73"/>
      <c r="U226" s="73"/>
    </row>
    <row r="227" spans="1:21" x14ac:dyDescent="0.2">
      <c r="A227" s="76"/>
      <c r="B227" s="73"/>
      <c r="C227" s="73"/>
      <c r="D227" s="73"/>
      <c r="E227" s="73"/>
      <c r="F227" s="73"/>
      <c r="G227" s="73"/>
      <c r="H227" s="73"/>
      <c r="I227" s="73"/>
      <c r="J227" s="73"/>
      <c r="L227" s="76"/>
      <c r="M227" s="73"/>
      <c r="N227" s="73"/>
      <c r="O227" s="73"/>
      <c r="P227" s="73"/>
      <c r="Q227" s="73"/>
      <c r="R227" s="73"/>
      <c r="S227" s="73"/>
      <c r="T227" s="73"/>
      <c r="U227" s="73"/>
    </row>
    <row r="228" spans="1:21" x14ac:dyDescent="0.2">
      <c r="A228" s="76"/>
      <c r="B228" s="73"/>
      <c r="C228" s="73"/>
      <c r="D228" s="73"/>
      <c r="E228" s="73"/>
      <c r="F228" s="73"/>
      <c r="G228" s="73"/>
      <c r="H228" s="73"/>
      <c r="I228" s="73"/>
      <c r="J228" s="73"/>
      <c r="L228" s="76"/>
      <c r="M228" s="73"/>
      <c r="N228" s="73"/>
      <c r="O228" s="73"/>
      <c r="P228" s="73"/>
      <c r="Q228" s="73"/>
      <c r="R228" s="73"/>
      <c r="S228" s="73"/>
      <c r="T228" s="73"/>
      <c r="U228" s="73"/>
    </row>
    <row r="229" spans="1:21" x14ac:dyDescent="0.2">
      <c r="A229" s="76"/>
      <c r="B229" s="73"/>
      <c r="C229" s="73"/>
      <c r="D229" s="73"/>
      <c r="E229" s="73"/>
      <c r="F229" s="73"/>
      <c r="G229" s="73"/>
      <c r="H229" s="73"/>
      <c r="I229" s="73"/>
      <c r="J229" s="73"/>
      <c r="L229" s="76"/>
      <c r="M229" s="73"/>
      <c r="N229" s="73"/>
      <c r="O229" s="73"/>
      <c r="P229" s="73"/>
      <c r="Q229" s="73"/>
      <c r="R229" s="73"/>
      <c r="S229" s="73"/>
      <c r="T229" s="73"/>
      <c r="U229" s="73"/>
    </row>
    <row r="230" spans="1:21" x14ac:dyDescent="0.2">
      <c r="A230" s="76"/>
      <c r="B230" s="73"/>
      <c r="C230" s="73"/>
      <c r="D230" s="73"/>
      <c r="E230" s="73"/>
      <c r="F230" s="73"/>
      <c r="G230" s="73"/>
      <c r="H230" s="73"/>
      <c r="I230" s="73"/>
      <c r="J230" s="73"/>
      <c r="L230" s="76"/>
      <c r="M230" s="73"/>
      <c r="N230" s="73"/>
      <c r="O230" s="73"/>
      <c r="P230" s="73"/>
      <c r="Q230" s="73"/>
      <c r="R230" s="73"/>
      <c r="S230" s="73"/>
      <c r="T230" s="73"/>
      <c r="U230" s="73"/>
    </row>
    <row r="234" spans="1:21" x14ac:dyDescent="0.2">
      <c r="B234" s="73"/>
      <c r="C234" s="73"/>
      <c r="D234" s="73"/>
      <c r="E234" s="73"/>
      <c r="F234" s="73"/>
      <c r="G234" s="73"/>
      <c r="H234" s="73"/>
      <c r="I234" s="73"/>
      <c r="J234" s="73"/>
      <c r="M234" s="73"/>
      <c r="N234" s="73"/>
      <c r="O234" s="73"/>
      <c r="P234" s="73"/>
      <c r="Q234" s="73"/>
      <c r="R234" s="73"/>
      <c r="S234" s="73"/>
      <c r="T234" s="73"/>
      <c r="U234" s="73"/>
    </row>
    <row r="235" spans="1:21" x14ac:dyDescent="0.2">
      <c r="B235" s="73"/>
      <c r="C235" s="73"/>
      <c r="D235" s="73"/>
      <c r="E235" s="73"/>
      <c r="F235" s="73"/>
      <c r="G235" s="73"/>
      <c r="H235" s="73"/>
      <c r="I235" s="73"/>
      <c r="J235" s="73"/>
      <c r="M235" s="73"/>
      <c r="N235" s="73"/>
      <c r="O235" s="73"/>
      <c r="P235" s="73"/>
      <c r="Q235" s="73"/>
      <c r="R235" s="73"/>
      <c r="S235" s="73"/>
      <c r="T235" s="73"/>
      <c r="U235" s="73"/>
    </row>
    <row r="236" spans="1:21" x14ac:dyDescent="0.2">
      <c r="A236" s="76"/>
      <c r="B236" s="73"/>
      <c r="C236" s="73"/>
      <c r="D236" s="73"/>
      <c r="E236" s="73"/>
      <c r="F236" s="73"/>
      <c r="G236" s="73"/>
      <c r="H236" s="73"/>
      <c r="I236" s="73"/>
      <c r="J236" s="73"/>
      <c r="L236" s="76"/>
      <c r="M236" s="73"/>
      <c r="N236" s="73"/>
      <c r="O236" s="73"/>
      <c r="P236" s="73"/>
      <c r="Q236" s="73"/>
      <c r="R236" s="73"/>
      <c r="S236" s="73"/>
      <c r="T236" s="73"/>
      <c r="U236" s="73"/>
    </row>
    <row r="237" spans="1:21" x14ac:dyDescent="0.2">
      <c r="A237" s="76"/>
      <c r="B237" s="73"/>
      <c r="C237" s="73"/>
      <c r="D237" s="73"/>
      <c r="E237" s="73"/>
      <c r="F237" s="73"/>
      <c r="G237" s="73"/>
      <c r="H237" s="73"/>
      <c r="I237" s="73"/>
      <c r="J237" s="73"/>
      <c r="L237" s="76"/>
      <c r="M237" s="73"/>
      <c r="N237" s="73"/>
      <c r="O237" s="73"/>
      <c r="P237" s="73"/>
      <c r="Q237" s="73"/>
      <c r="R237" s="73"/>
      <c r="S237" s="73"/>
      <c r="T237" s="73"/>
      <c r="U237" s="73"/>
    </row>
    <row r="238" spans="1:21" x14ac:dyDescent="0.2">
      <c r="A238" s="76"/>
      <c r="B238" s="73"/>
      <c r="C238" s="73"/>
      <c r="D238" s="73"/>
      <c r="E238" s="73"/>
      <c r="F238" s="73"/>
      <c r="G238" s="73"/>
      <c r="H238" s="73"/>
      <c r="I238" s="73"/>
      <c r="J238" s="73"/>
      <c r="L238" s="76"/>
      <c r="M238" s="73"/>
      <c r="N238" s="73"/>
      <c r="O238" s="73"/>
      <c r="P238" s="73"/>
      <c r="Q238" s="73"/>
      <c r="R238" s="73"/>
      <c r="S238" s="73"/>
      <c r="T238" s="73"/>
      <c r="U238" s="73"/>
    </row>
    <row r="239" spans="1:21" x14ac:dyDescent="0.2">
      <c r="A239" s="76"/>
      <c r="B239" s="73"/>
      <c r="C239" s="73"/>
      <c r="D239" s="73"/>
      <c r="E239" s="73"/>
      <c r="F239" s="73"/>
      <c r="G239" s="73"/>
      <c r="H239" s="73"/>
      <c r="I239" s="73"/>
      <c r="J239" s="73"/>
      <c r="L239" s="76"/>
      <c r="M239" s="73"/>
      <c r="N239" s="73"/>
      <c r="O239" s="73"/>
      <c r="P239" s="73"/>
      <c r="Q239" s="73"/>
      <c r="R239" s="73"/>
      <c r="S239" s="73"/>
      <c r="T239" s="73"/>
      <c r="U239" s="7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D27" sqref="D27"/>
    </sheetView>
  </sheetViews>
  <sheetFormatPr defaultRowHeight="12.75" x14ac:dyDescent="0.2"/>
  <cols>
    <col min="1" max="1" width="9.140625" style="70"/>
    <col min="2" max="6" width="13.7109375" style="70" customWidth="1"/>
    <col min="7" max="9" width="12.85546875" style="70" customWidth="1"/>
    <col min="10" max="10" width="13.7109375" style="70" customWidth="1"/>
    <col min="11" max="12" width="9.140625" style="70"/>
    <col min="13" max="21" width="9.28515625" style="70" bestFit="1" customWidth="1"/>
    <col min="22" max="16384" width="9.140625" style="70"/>
  </cols>
  <sheetData>
    <row r="1" spans="1:23" s="125" customFormat="1" ht="18.75" customHeight="1" x14ac:dyDescent="0.2">
      <c r="A1" s="124" t="s">
        <v>299</v>
      </c>
      <c r="B1" s="91"/>
      <c r="C1" s="91"/>
      <c r="D1" s="91"/>
      <c r="E1" s="91"/>
      <c r="L1" s="124" t="s">
        <v>299</v>
      </c>
    </row>
    <row r="2" spans="1:23" ht="18.75" customHeight="1" x14ac:dyDescent="0.2">
      <c r="A2" s="89"/>
      <c r="B2" s="90" t="str">
        <f t="array" ref="B2:J2">Label_States_Total</f>
        <v>NSW</v>
      </c>
      <c r="C2" s="90" t="str">
        <v>Vic</v>
      </c>
      <c r="D2" s="90" t="str">
        <v>Qld</v>
      </c>
      <c r="E2" s="90" t="str">
        <v>WA</v>
      </c>
      <c r="F2" s="90" t="str">
        <v>SA</v>
      </c>
      <c r="G2" s="90" t="str">
        <v>Tas</v>
      </c>
      <c r="H2" s="90" t="str">
        <v>ACT</v>
      </c>
      <c r="I2" s="90" t="str">
        <v>NT</v>
      </c>
      <c r="J2" s="90" t="str">
        <v>Total</v>
      </c>
      <c r="K2" s="91"/>
      <c r="L2" s="89"/>
      <c r="M2" s="90" t="str">
        <f t="array" ref="M2:U2">Label_States_Total</f>
        <v>NSW</v>
      </c>
      <c r="N2" s="90" t="str">
        <v>Vic</v>
      </c>
      <c r="O2" s="90" t="str">
        <v>Qld</v>
      </c>
      <c r="P2" s="90" t="str">
        <v>WA</v>
      </c>
      <c r="Q2" s="90" t="str">
        <v>SA</v>
      </c>
      <c r="R2" s="90" t="str">
        <v>Tas</v>
      </c>
      <c r="S2" s="90" t="str">
        <v>ACT</v>
      </c>
      <c r="T2" s="90" t="str">
        <v>NT</v>
      </c>
      <c r="U2" s="90" t="str">
        <v>Total</v>
      </c>
    </row>
    <row r="3" spans="1:23" ht="12.95" customHeight="1" x14ac:dyDescent="0.2">
      <c r="A3" s="81"/>
      <c r="B3" s="74" t="s">
        <v>130</v>
      </c>
      <c r="C3" s="74" t="s">
        <v>130</v>
      </c>
      <c r="D3" s="74" t="s">
        <v>130</v>
      </c>
      <c r="E3" s="74" t="s">
        <v>130</v>
      </c>
      <c r="F3" s="74" t="s">
        <v>130</v>
      </c>
      <c r="G3" s="74" t="s">
        <v>130</v>
      </c>
      <c r="H3" s="74" t="s">
        <v>130</v>
      </c>
      <c r="I3" s="74" t="s">
        <v>130</v>
      </c>
      <c r="J3" s="74" t="s">
        <v>130</v>
      </c>
      <c r="K3" s="79"/>
      <c r="L3" s="81"/>
      <c r="M3" s="74" t="s">
        <v>131</v>
      </c>
      <c r="N3" s="74" t="s">
        <v>131</v>
      </c>
      <c r="O3" s="74" t="s">
        <v>131</v>
      </c>
      <c r="P3" s="74" t="s">
        <v>131</v>
      </c>
      <c r="Q3" s="74" t="s">
        <v>131</v>
      </c>
      <c r="R3" s="74" t="s">
        <v>131</v>
      </c>
      <c r="S3" s="74" t="s">
        <v>131</v>
      </c>
      <c r="T3" s="74" t="s">
        <v>131</v>
      </c>
      <c r="U3" s="74" t="s">
        <v>131</v>
      </c>
    </row>
    <row r="4" spans="1:23" ht="15.75" customHeight="1" x14ac:dyDescent="0.2">
      <c r="A4" s="82" t="s">
        <v>183</v>
      </c>
      <c r="B4" s="73"/>
      <c r="C4" s="73"/>
      <c r="D4" s="73"/>
      <c r="E4" s="73"/>
      <c r="F4" s="73"/>
      <c r="G4" s="73"/>
      <c r="H4" s="73"/>
      <c r="I4" s="73"/>
      <c r="J4" s="73"/>
      <c r="K4" s="79"/>
      <c r="L4" s="82" t="str">
        <f t="array" ref="L4:L18">A4:A18</f>
        <v>Investment</v>
      </c>
      <c r="M4" s="73"/>
      <c r="N4" s="73"/>
      <c r="O4" s="73"/>
      <c r="P4" s="73"/>
      <c r="Q4" s="73"/>
      <c r="R4" s="73"/>
      <c r="S4" s="73"/>
      <c r="T4" s="73"/>
      <c r="U4" s="73"/>
    </row>
    <row r="5" spans="1:23" ht="15.75" customHeight="1" x14ac:dyDescent="0.2">
      <c r="A5" s="76" t="str">
        <f t="array" ref="A5:A8">Label_FinancialYears</f>
        <v>2010-11</v>
      </c>
      <c r="B5" s="86">
        <f t="array" ref="B5:J8">INVESTMENT</f>
        <v>7578137205.9834604</v>
      </c>
      <c r="C5" s="86">
        <v>5895896897.64783</v>
      </c>
      <c r="D5" s="86">
        <v>4619010419.3603497</v>
      </c>
      <c r="E5" s="86">
        <v>3151185555.5613499</v>
      </c>
      <c r="F5" s="86">
        <v>1532221887.3668301</v>
      </c>
      <c r="G5" s="87">
        <v>433053983.37473398</v>
      </c>
      <c r="H5" s="87">
        <v>363084330.51252598</v>
      </c>
      <c r="I5" s="87">
        <v>428286720.19287401</v>
      </c>
      <c r="J5" s="86">
        <v>24000877000</v>
      </c>
      <c r="K5" s="79"/>
      <c r="L5" s="76" t="str">
        <v>2010-11</v>
      </c>
      <c r="M5" s="84">
        <f t="array" ref="M5:U8">B5:J8/Population_IncludingTotal</f>
        <v>1055.466887447659</v>
      </c>
      <c r="N5" s="84">
        <v>1072.817856988446</v>
      </c>
      <c r="O5" s="84">
        <v>1041.0487408410568</v>
      </c>
      <c r="P5" s="84">
        <v>1358.8184346701016</v>
      </c>
      <c r="Q5" s="83">
        <v>938.58424617657658</v>
      </c>
      <c r="R5" s="83">
        <v>848.76098964314144</v>
      </c>
      <c r="S5" s="83">
        <v>995.2069316989581</v>
      </c>
      <c r="T5" s="84">
        <v>1859.6985666150267</v>
      </c>
      <c r="U5" s="84">
        <v>1082.6138123844689</v>
      </c>
    </row>
    <row r="6" spans="1:23" ht="15.75" customHeight="1" x14ac:dyDescent="0.2">
      <c r="A6" s="76" t="str">
        <v>2011-12</v>
      </c>
      <c r="B6" s="86">
        <v>5154321238.1800404</v>
      </c>
      <c r="C6" s="86">
        <v>4204684881.0625</v>
      </c>
      <c r="D6" s="86">
        <v>3572135172.0844898</v>
      </c>
      <c r="E6" s="86">
        <v>2705468611.60145</v>
      </c>
      <c r="F6" s="86">
        <v>1020288635.16067</v>
      </c>
      <c r="G6" s="87">
        <v>265225801.92840901</v>
      </c>
      <c r="H6" s="87">
        <v>265310583.63774401</v>
      </c>
      <c r="I6" s="87">
        <v>240972076.34469801</v>
      </c>
      <c r="J6" s="86">
        <v>17428407000</v>
      </c>
      <c r="K6" s="79"/>
      <c r="L6" s="76" t="str">
        <v>2011-12</v>
      </c>
      <c r="M6" s="83">
        <v>709.80595414614868</v>
      </c>
      <c r="N6" s="83">
        <v>753.16736992559117</v>
      </c>
      <c r="O6" s="83">
        <v>790.53937489213808</v>
      </c>
      <c r="P6" s="84">
        <v>1131.2417049402447</v>
      </c>
      <c r="Q6" s="83">
        <v>619.50151228583604</v>
      </c>
      <c r="R6" s="83">
        <v>518.07580893302588</v>
      </c>
      <c r="S6" s="83">
        <v>714.914751602617</v>
      </c>
      <c r="T6" s="84">
        <v>1035.5348935969798</v>
      </c>
      <c r="U6" s="83">
        <v>774.00538655732191</v>
      </c>
    </row>
    <row r="7" spans="1:23" ht="15.75" customHeight="1" x14ac:dyDescent="0.2">
      <c r="A7" s="76" t="str">
        <v>2012-13</v>
      </c>
      <c r="B7" s="86">
        <v>3893452338.75457</v>
      </c>
      <c r="C7" s="86">
        <v>3267493891.2173901</v>
      </c>
      <c r="D7" s="86">
        <v>2865497240.4251499</v>
      </c>
      <c r="E7" s="86">
        <v>2606706066.6846399</v>
      </c>
      <c r="F7" s="87">
        <v>715984280.94977105</v>
      </c>
      <c r="G7" s="87">
        <v>126125225.052203</v>
      </c>
      <c r="H7" s="87">
        <v>184960209.90439901</v>
      </c>
      <c r="I7" s="87">
        <v>468726747.01187301</v>
      </c>
      <c r="J7" s="86">
        <v>14128946000</v>
      </c>
      <c r="K7" s="82"/>
      <c r="L7" s="76" t="str">
        <v>2012-13</v>
      </c>
      <c r="M7" s="83">
        <v>529.22818036993681</v>
      </c>
      <c r="N7" s="83">
        <v>575.21217160338824</v>
      </c>
      <c r="O7" s="83">
        <v>621.73315643414696</v>
      </c>
      <c r="P7" s="84">
        <v>1051.3005682118292</v>
      </c>
      <c r="Q7" s="83">
        <v>430.74574250210475</v>
      </c>
      <c r="R7" s="83">
        <v>246.1100054679799</v>
      </c>
      <c r="S7" s="83">
        <v>489.40723976958253</v>
      </c>
      <c r="T7" s="84">
        <v>1958.7902204479553</v>
      </c>
      <c r="U7" s="83">
        <v>616.50972131201831</v>
      </c>
      <c r="V7" s="96"/>
      <c r="W7" s="96"/>
    </row>
    <row r="8" spans="1:23" ht="15.75" customHeight="1" x14ac:dyDescent="0.2">
      <c r="A8" s="76" t="str">
        <v>2013-14</v>
      </c>
      <c r="B8" s="86">
        <v>3635986095.8062401</v>
      </c>
      <c r="C8" s="86">
        <v>3204587765.4412498</v>
      </c>
      <c r="D8" s="86">
        <v>2266437960.6100602</v>
      </c>
      <c r="E8" s="86">
        <v>1899992825.5094399</v>
      </c>
      <c r="F8" s="87">
        <v>561927510.20729697</v>
      </c>
      <c r="G8" s="87">
        <v>82273634.686002702</v>
      </c>
      <c r="H8" s="87">
        <v>139596973.18496799</v>
      </c>
      <c r="I8" s="87">
        <v>179171234.55475301</v>
      </c>
      <c r="J8" s="86">
        <v>11969974000</v>
      </c>
      <c r="K8" s="82"/>
      <c r="L8" s="76" t="str">
        <v>2013-14</v>
      </c>
      <c r="M8" s="83">
        <v>487.05652982499117</v>
      </c>
      <c r="N8" s="83">
        <v>553.7480807164867</v>
      </c>
      <c r="O8" s="83">
        <v>483.51532637485855</v>
      </c>
      <c r="P8" s="83">
        <v>745.34513552953638</v>
      </c>
      <c r="Q8" s="83">
        <v>335.06662854879363</v>
      </c>
      <c r="R8" s="83">
        <v>160.0881733903895</v>
      </c>
      <c r="S8" s="83">
        <v>363.6322680751245</v>
      </c>
      <c r="T8" s="83">
        <v>734.8896239843524</v>
      </c>
      <c r="U8" s="83">
        <v>513.56606807987316</v>
      </c>
      <c r="V8" s="96"/>
      <c r="W8" s="96"/>
    </row>
    <row r="9" spans="1:23" ht="15.75" customHeight="1" x14ac:dyDescent="0.2">
      <c r="A9" s="82" t="s">
        <v>184</v>
      </c>
      <c r="B9" s="83"/>
      <c r="C9" s="83"/>
      <c r="D9" s="83"/>
      <c r="E9" s="83"/>
      <c r="F9" s="83"/>
      <c r="G9" s="83"/>
      <c r="H9" s="83"/>
      <c r="I9" s="83"/>
      <c r="J9" s="83"/>
      <c r="K9" s="82"/>
      <c r="L9" s="82" t="str">
        <v>Net borrowing</v>
      </c>
      <c r="M9" s="83"/>
      <c r="N9" s="83"/>
      <c r="O9" s="83"/>
      <c r="P9" s="83"/>
      <c r="Q9" s="83"/>
      <c r="R9" s="83"/>
      <c r="S9" s="83"/>
      <c r="T9" s="83"/>
      <c r="U9" s="83"/>
      <c r="V9" s="96"/>
      <c r="W9" s="96"/>
    </row>
    <row r="10" spans="1:23" ht="15.75" customHeight="1" x14ac:dyDescent="0.2">
      <c r="A10" s="76" t="str">
        <f t="array" ref="A10:A13">Label_FinancialYears</f>
        <v>2010-11</v>
      </c>
      <c r="B10" s="86">
        <f t="array" ref="B10:J13">NET_BORROWING</f>
        <v>-8431595912.0722904</v>
      </c>
      <c r="C10" s="86">
        <v>-6449729963.5939999</v>
      </c>
      <c r="D10" s="86">
        <v>-5205189966.2897596</v>
      </c>
      <c r="E10" s="86">
        <v>-2715931359.6838198</v>
      </c>
      <c r="F10" s="86">
        <v>-1918050411.4872999</v>
      </c>
      <c r="G10" s="87">
        <v>-599616529.13062501</v>
      </c>
      <c r="H10" s="87">
        <v>-427695773.97939599</v>
      </c>
      <c r="I10" s="87">
        <v>-270447712.58600301</v>
      </c>
      <c r="J10" s="86">
        <v>-26018257628.8232</v>
      </c>
      <c r="K10" s="82"/>
      <c r="L10" s="76" t="str">
        <v>2010-11</v>
      </c>
      <c r="M10" s="84">
        <f t="array" ref="M10:U13">B10:J13/Population_IncludingTotal</f>
        <v>-1174.3348070426543</v>
      </c>
      <c r="N10" s="84">
        <v>-1173.5933646427186</v>
      </c>
      <c r="O10" s="84">
        <v>-1173.1639395164802</v>
      </c>
      <c r="P10" s="84">
        <v>-1171.1330652439453</v>
      </c>
      <c r="Q10" s="84">
        <v>-1174.9289802198737</v>
      </c>
      <c r="R10" s="84">
        <v>-1175.2140338376755</v>
      </c>
      <c r="S10" s="84">
        <v>-1172.305613744908</v>
      </c>
      <c r="T10" s="84">
        <v>-1174.3329870559708</v>
      </c>
      <c r="U10" s="84">
        <v>-1173.6123260471516</v>
      </c>
      <c r="V10" s="96"/>
      <c r="W10" s="96"/>
    </row>
    <row r="11" spans="1:23" ht="15.75" customHeight="1" x14ac:dyDescent="0.2">
      <c r="A11" s="76" t="str">
        <v>2011-12</v>
      </c>
      <c r="B11" s="86">
        <v>-6343549226.0430498</v>
      </c>
      <c r="C11" s="86">
        <v>-4948915456.2262001</v>
      </c>
      <c r="D11" s="86">
        <v>-4039467171.7298198</v>
      </c>
      <c r="E11" s="86">
        <v>-2225321104.8544502</v>
      </c>
      <c r="F11" s="86">
        <v>-1426622277.44573</v>
      </c>
      <c r="G11" s="87">
        <v>-435185747.80004501</v>
      </c>
      <c r="H11" s="87">
        <v>-330453935.28797698</v>
      </c>
      <c r="I11" s="87">
        <v>-202644799.42103699</v>
      </c>
      <c r="J11" s="86">
        <v>-19952159718.8083</v>
      </c>
      <c r="K11" s="82"/>
      <c r="L11" s="76" t="str">
        <v>2011-12</v>
      </c>
      <c r="M11" s="83">
        <v>-873.57555010568615</v>
      </c>
      <c r="N11" s="83">
        <v>-886.47823643994718</v>
      </c>
      <c r="O11" s="83">
        <v>-893.96332977319764</v>
      </c>
      <c r="P11" s="83">
        <v>-930.47689775448748</v>
      </c>
      <c r="Q11" s="83">
        <v>-866.22023208081475</v>
      </c>
      <c r="R11" s="83">
        <v>-850.06513954660079</v>
      </c>
      <c r="S11" s="83">
        <v>-890.45220067467415</v>
      </c>
      <c r="T11" s="83">
        <v>-870.83019738051075</v>
      </c>
      <c r="U11" s="83">
        <v>-886.08666849527015</v>
      </c>
      <c r="V11" s="96"/>
      <c r="W11" s="96"/>
    </row>
    <row r="12" spans="1:23" ht="15.75" customHeight="1" x14ac:dyDescent="0.2">
      <c r="A12" s="76" t="str">
        <v>2012-13</v>
      </c>
      <c r="B12" s="86">
        <v>-7151119807.8582096</v>
      </c>
      <c r="C12" s="86">
        <v>-5571099678.3263702</v>
      </c>
      <c r="D12" s="86">
        <v>-4542331747.8207798</v>
      </c>
      <c r="E12" s="86">
        <v>-2523832224.9480901</v>
      </c>
      <c r="F12" s="86">
        <v>-1602931497.53037</v>
      </c>
      <c r="G12" s="87">
        <v>-485710802.63821399</v>
      </c>
      <c r="H12" s="87">
        <v>-371280140.11222601</v>
      </c>
      <c r="I12" s="87">
        <v>-239715495.36283401</v>
      </c>
      <c r="J12" s="86">
        <v>-22488021394.597099</v>
      </c>
      <c r="K12" s="82"/>
      <c r="L12" s="76" t="str">
        <v>2012-13</v>
      </c>
      <c r="M12" s="83">
        <v>-972.03555976514531</v>
      </c>
      <c r="N12" s="83">
        <v>-980.74073001406748</v>
      </c>
      <c r="O12" s="83">
        <v>-985.55957943433179</v>
      </c>
      <c r="P12" s="84">
        <v>-1017.877038792441</v>
      </c>
      <c r="Q12" s="83">
        <v>-964.34507915149049</v>
      </c>
      <c r="R12" s="83">
        <v>-947.7746283003346</v>
      </c>
      <c r="S12" s="83">
        <v>-982.41231801968638</v>
      </c>
      <c r="T12" s="84">
        <v>-1001.7614121659298</v>
      </c>
      <c r="U12" s="83">
        <v>-981.25393096142932</v>
      </c>
      <c r="V12" s="96"/>
      <c r="W12" s="96"/>
    </row>
    <row r="13" spans="1:23" ht="15.75" customHeight="1" x14ac:dyDescent="0.2">
      <c r="A13" s="76" t="str">
        <v>2013-14</v>
      </c>
      <c r="B13" s="86">
        <v>-3590785796.7632599</v>
      </c>
      <c r="C13" s="86">
        <v>-2852532797.6623201</v>
      </c>
      <c r="D13" s="86">
        <v>-2286670595.08077</v>
      </c>
      <c r="E13" s="86">
        <v>-1325803086.5633199</v>
      </c>
      <c r="F13" s="87">
        <v>-777714161.57699704</v>
      </c>
      <c r="G13" s="87">
        <v>-228849015.66968799</v>
      </c>
      <c r="H13" s="87">
        <v>-185863763.55651799</v>
      </c>
      <c r="I13" s="87">
        <v>-120244995.393132</v>
      </c>
      <c r="J13" s="86">
        <v>-11368464212.266001</v>
      </c>
      <c r="K13" s="82"/>
      <c r="L13" s="76" t="str">
        <v>2013-14</v>
      </c>
      <c r="M13" s="83">
        <v>-481.0017484757671</v>
      </c>
      <c r="N13" s="83">
        <v>-492.91349699353356</v>
      </c>
      <c r="O13" s="83">
        <v>-487.83169815716633</v>
      </c>
      <c r="P13" s="83">
        <v>-520.0971645643225</v>
      </c>
      <c r="Q13" s="83">
        <v>-463.73608225396379</v>
      </c>
      <c r="R13" s="83">
        <v>-445.29479025170497</v>
      </c>
      <c r="S13" s="83">
        <v>-484.15134191686809</v>
      </c>
      <c r="T13" s="83">
        <v>-493.1974692815711</v>
      </c>
      <c r="U13" s="83">
        <v>-487.75857538205196</v>
      </c>
      <c r="V13" s="96"/>
      <c r="W13" s="96"/>
    </row>
    <row r="14" spans="1:23" ht="15.75" customHeight="1" x14ac:dyDescent="0.2">
      <c r="A14" s="82" t="s">
        <v>185</v>
      </c>
      <c r="B14" s="83"/>
      <c r="C14" s="83"/>
      <c r="D14" s="83"/>
      <c r="E14" s="83"/>
      <c r="F14" s="83"/>
      <c r="G14" s="83"/>
      <c r="H14" s="83"/>
      <c r="I14" s="83"/>
      <c r="J14" s="83"/>
      <c r="K14" s="82"/>
      <c r="L14" s="82" t="str">
        <v>Total assessed capital</v>
      </c>
      <c r="M14" s="83"/>
      <c r="N14" s="83"/>
      <c r="O14" s="83"/>
      <c r="P14" s="83"/>
      <c r="Q14" s="83"/>
      <c r="R14" s="83"/>
      <c r="S14" s="83"/>
      <c r="T14" s="83"/>
      <c r="U14" s="83"/>
      <c r="V14" s="96"/>
      <c r="W14" s="96"/>
    </row>
    <row r="15" spans="1:23" ht="15.75" customHeight="1" x14ac:dyDescent="0.2">
      <c r="A15" s="76" t="str">
        <f t="array" ref="A15:A18">Label_FinancialYears</f>
        <v>2010-11</v>
      </c>
      <c r="B15" s="87">
        <f t="array" ref="B15:J18">B5:J8+B10:J13</f>
        <v>-853458706.08882999</v>
      </c>
      <c r="C15" s="87">
        <v>-553833065.94616985</v>
      </c>
      <c r="D15" s="87">
        <v>-586179546.92940998</v>
      </c>
      <c r="E15" s="87">
        <v>435254195.8775301</v>
      </c>
      <c r="F15" s="87">
        <v>-385828524.12046981</v>
      </c>
      <c r="G15" s="87">
        <v>-166562545.75589103</v>
      </c>
      <c r="H15" s="87">
        <v>-64611443.46687001</v>
      </c>
      <c r="I15" s="87">
        <v>157839007.60687101</v>
      </c>
      <c r="J15" s="86">
        <v>-2017380628.8232002</v>
      </c>
      <c r="K15" s="82"/>
      <c r="L15" s="76" t="str">
        <v>2010-11</v>
      </c>
      <c r="M15" s="83">
        <f t="array" ref="M15:U18">B15:J18/Population_IncludingTotal</f>
        <v>-118.86791959499524</v>
      </c>
      <c r="N15" s="83">
        <v>-100.77550765427254</v>
      </c>
      <c r="O15" s="83">
        <v>-132.11519867542341</v>
      </c>
      <c r="P15" s="83">
        <v>187.6853694261562</v>
      </c>
      <c r="Q15" s="83">
        <v>-236.34473404329714</v>
      </c>
      <c r="R15" s="83">
        <v>-326.45304419453419</v>
      </c>
      <c r="S15" s="83">
        <v>-177.09868204594983</v>
      </c>
      <c r="T15" s="83">
        <v>685.36557955905585</v>
      </c>
      <c r="U15" s="83">
        <v>-90.998513662682498</v>
      </c>
      <c r="V15" s="96"/>
      <c r="W15" s="96"/>
    </row>
    <row r="16" spans="1:23" ht="15.75" customHeight="1" x14ac:dyDescent="0.2">
      <c r="A16" s="76" t="str">
        <v>2011-12</v>
      </c>
      <c r="B16" s="86">
        <v>-1189227987.8630095</v>
      </c>
      <c r="C16" s="87">
        <v>-744230575.1637001</v>
      </c>
      <c r="D16" s="87">
        <v>-467331999.64532995</v>
      </c>
      <c r="E16" s="87">
        <v>480147506.74699974</v>
      </c>
      <c r="F16" s="87">
        <v>-406333642.28505993</v>
      </c>
      <c r="G16" s="87">
        <v>-169959945.871636</v>
      </c>
      <c r="H16" s="87">
        <v>-65143351.650232971</v>
      </c>
      <c r="I16" s="87">
        <v>38327276.923661023</v>
      </c>
      <c r="J16" s="86">
        <v>-2523752718.8083</v>
      </c>
      <c r="K16" s="82"/>
      <c r="L16" s="76" t="str">
        <v>2011-12</v>
      </c>
      <c r="M16" s="83">
        <v>-163.76959595953744</v>
      </c>
      <c r="N16" s="83">
        <v>-133.31086651435606</v>
      </c>
      <c r="O16" s="83">
        <v>-103.42395488105952</v>
      </c>
      <c r="P16" s="83">
        <v>200.76480718575732</v>
      </c>
      <c r="Q16" s="83">
        <v>-246.71871979497868</v>
      </c>
      <c r="R16" s="83">
        <v>-331.98933061357491</v>
      </c>
      <c r="S16" s="83">
        <v>-175.53744907205711</v>
      </c>
      <c r="T16" s="83">
        <v>164.70469621646916</v>
      </c>
      <c r="U16" s="83">
        <v>-112.08128193794823</v>
      </c>
      <c r="V16" s="96"/>
      <c r="W16" s="96"/>
    </row>
    <row r="17" spans="1:21" ht="15.75" customHeight="1" x14ac:dyDescent="0.2">
      <c r="A17" s="76" t="str">
        <v>2012-13</v>
      </c>
      <c r="B17" s="86">
        <v>-3257667469.1036396</v>
      </c>
      <c r="C17" s="86">
        <v>-2303605787.1089802</v>
      </c>
      <c r="D17" s="86">
        <v>-1676834507.3956299</v>
      </c>
      <c r="E17" s="87">
        <v>82873841.736549854</v>
      </c>
      <c r="F17" s="87">
        <v>-886947216.58059895</v>
      </c>
      <c r="G17" s="87">
        <v>-359585577.58601099</v>
      </c>
      <c r="H17" s="87">
        <v>-186319930.207827</v>
      </c>
      <c r="I17" s="87">
        <v>229011251.649039</v>
      </c>
      <c r="J17" s="86">
        <v>-8359075394.5970993</v>
      </c>
      <c r="K17" s="79"/>
      <c r="L17" s="76" t="str">
        <v>2012-13</v>
      </c>
      <c r="M17" s="83">
        <v>-442.8073793952085</v>
      </c>
      <c r="N17" s="83">
        <v>-405.52855841067924</v>
      </c>
      <c r="O17" s="83">
        <v>-363.82642300018483</v>
      </c>
      <c r="P17" s="83">
        <v>33.423529419388316</v>
      </c>
      <c r="Q17" s="83">
        <v>-533.59933664938569</v>
      </c>
      <c r="R17" s="83">
        <v>-701.66462283235478</v>
      </c>
      <c r="S17" s="83">
        <v>-493.00507825010385</v>
      </c>
      <c r="T17" s="83">
        <v>957.02880828202547</v>
      </c>
      <c r="U17" s="83">
        <v>-364.744209649411</v>
      </c>
    </row>
    <row r="18" spans="1:21" ht="15.75" customHeight="1" x14ac:dyDescent="0.2">
      <c r="A18" s="77" t="str">
        <v>2013-14</v>
      </c>
      <c r="B18" s="88">
        <v>45200299.042980194</v>
      </c>
      <c r="C18" s="88">
        <v>352054967.77892971</v>
      </c>
      <c r="D18" s="88">
        <v>-20232634.470709801</v>
      </c>
      <c r="E18" s="88">
        <v>574189738.94612002</v>
      </c>
      <c r="F18" s="88">
        <v>-215786651.36970007</v>
      </c>
      <c r="G18" s="88">
        <v>-146575380.98368528</v>
      </c>
      <c r="H18" s="88">
        <v>-46266790.371549994</v>
      </c>
      <c r="I18" s="88">
        <v>58926239.161621004</v>
      </c>
      <c r="J18" s="88">
        <v>601509787.73399925</v>
      </c>
      <c r="K18" s="79"/>
      <c r="L18" s="77" t="str">
        <v>2013-14</v>
      </c>
      <c r="M18" s="85">
        <v>6.0547813492241085</v>
      </c>
      <c r="N18" s="85">
        <v>60.834583722953091</v>
      </c>
      <c r="O18" s="85">
        <v>-4.3163717823077832</v>
      </c>
      <c r="P18" s="85">
        <v>225.24797096521382</v>
      </c>
      <c r="Q18" s="85">
        <v>-128.66945370517016</v>
      </c>
      <c r="R18" s="85">
        <v>-285.20661686131547</v>
      </c>
      <c r="S18" s="85">
        <v>-120.51907384174358</v>
      </c>
      <c r="T18" s="85">
        <v>241.69215470278132</v>
      </c>
      <c r="U18" s="85">
        <v>25.807492697821157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442"/>
  <sheetViews>
    <sheetView tabSelected="1" topLeftCell="B394" zoomScale="90" zoomScaleNormal="90" workbookViewId="0">
      <selection activeCell="B419" sqref="A419:XFD434"/>
    </sheetView>
  </sheetViews>
  <sheetFormatPr defaultRowHeight="15" x14ac:dyDescent="0.25"/>
  <cols>
    <col min="1" max="1" width="9.140625" style="22"/>
    <col min="2" max="2" width="9.140625" style="1"/>
    <col min="3" max="4" width="14.85546875" style="1" customWidth="1"/>
    <col min="5" max="5" width="15" style="1" customWidth="1"/>
    <col min="6" max="8" width="13.5703125" style="1" customWidth="1"/>
    <col min="9" max="10" width="12.140625" style="1" customWidth="1"/>
    <col min="11" max="11" width="14.85546875" style="1" customWidth="1"/>
    <col min="12" max="12" width="4.7109375" style="1" customWidth="1"/>
    <col min="13" max="13" width="9.140625" customWidth="1"/>
    <col min="14" max="22" width="11.42578125" customWidth="1"/>
    <col min="35" max="37" width="12.140625" bestFit="1" customWidth="1"/>
    <col min="38" max="41" width="11.140625" bestFit="1" customWidth="1"/>
    <col min="42" max="42" width="10" bestFit="1" customWidth="1"/>
    <col min="43" max="43" width="12.140625" bestFit="1" customWidth="1"/>
    <col min="95" max="95" width="9.140625" customWidth="1"/>
    <col min="163" max="16384" width="9.140625" style="1"/>
  </cols>
  <sheetData>
    <row r="1" spans="1:162" x14ac:dyDescent="0.25">
      <c r="A1" s="72"/>
      <c r="B1" s="78" t="s">
        <v>280</v>
      </c>
      <c r="C1" s="93"/>
      <c r="D1" s="93"/>
      <c r="E1" s="93"/>
      <c r="M1" s="78" t="s">
        <v>281</v>
      </c>
      <c r="N1" s="2"/>
      <c r="O1" s="19"/>
      <c r="P1" s="19"/>
      <c r="Q1" s="19"/>
      <c r="R1" s="19"/>
      <c r="S1" s="19"/>
      <c r="T1" s="19"/>
      <c r="U1" s="19"/>
      <c r="V1" s="19"/>
    </row>
    <row r="2" spans="1:162" ht="18" customHeight="1" x14ac:dyDescent="0.25">
      <c r="B2" s="58"/>
      <c r="C2" s="59" t="str">
        <f t="array" ref="C2:K2">Label_States_Total</f>
        <v>NSW</v>
      </c>
      <c r="D2" s="59" t="str">
        <v>Vic</v>
      </c>
      <c r="E2" s="59" t="str">
        <v>Qld</v>
      </c>
      <c r="F2" s="59" t="str">
        <v>WA</v>
      </c>
      <c r="G2" s="59" t="str">
        <v>SA</v>
      </c>
      <c r="H2" s="59" t="str">
        <v>Tas</v>
      </c>
      <c r="I2" s="59" t="str">
        <v>ACT</v>
      </c>
      <c r="J2" s="59" t="str">
        <v>NT</v>
      </c>
      <c r="K2" s="59" t="str">
        <v>Total</v>
      </c>
      <c r="M2" s="3"/>
      <c r="N2" s="4" t="str">
        <f t="array" ref="N2:V2">Label_States_Total</f>
        <v>NSW</v>
      </c>
      <c r="O2" s="4" t="str">
        <v>Vic</v>
      </c>
      <c r="P2" s="4" t="str">
        <v>Qld</v>
      </c>
      <c r="Q2" s="4" t="str">
        <v>WA</v>
      </c>
      <c r="R2" s="4" t="str">
        <v>SA</v>
      </c>
      <c r="S2" s="4" t="str">
        <v>Tas</v>
      </c>
      <c r="T2" s="4" t="str">
        <v>ACT</v>
      </c>
      <c r="U2" s="4" t="str">
        <v>NT</v>
      </c>
      <c r="V2" s="4" t="str">
        <v>Total</v>
      </c>
    </row>
    <row r="3" spans="1:162" s="72" customFormat="1" ht="12.75" customHeight="1" x14ac:dyDescent="0.25">
      <c r="B3" s="97"/>
      <c r="C3" s="98" t="s">
        <v>130</v>
      </c>
      <c r="D3" s="98" t="s">
        <v>130</v>
      </c>
      <c r="E3" s="98" t="s">
        <v>130</v>
      </c>
      <c r="F3" s="98" t="s">
        <v>130</v>
      </c>
      <c r="G3" s="98" t="s">
        <v>130</v>
      </c>
      <c r="H3" s="98" t="s">
        <v>130</v>
      </c>
      <c r="I3" s="98" t="s">
        <v>130</v>
      </c>
      <c r="J3" s="98" t="s">
        <v>130</v>
      </c>
      <c r="K3" s="98" t="s">
        <v>130</v>
      </c>
      <c r="M3" s="99"/>
      <c r="N3" s="100" t="s">
        <v>131</v>
      </c>
      <c r="O3" s="100" t="s">
        <v>131</v>
      </c>
      <c r="P3" s="100" t="s">
        <v>131</v>
      </c>
      <c r="Q3" s="100" t="s">
        <v>131</v>
      </c>
      <c r="R3" s="100" t="s">
        <v>131</v>
      </c>
      <c r="S3" s="100" t="s">
        <v>131</v>
      </c>
      <c r="T3" s="100" t="s">
        <v>131</v>
      </c>
      <c r="U3" s="100" t="s">
        <v>131</v>
      </c>
      <c r="V3" s="100" t="s">
        <v>131</v>
      </c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</row>
    <row r="4" spans="1:162" s="72" customFormat="1" ht="15.75" customHeight="1" x14ac:dyDescent="0.25">
      <c r="B4" s="101" t="s">
        <v>269</v>
      </c>
      <c r="C4" s="98"/>
      <c r="D4" s="98"/>
      <c r="E4" s="98"/>
      <c r="F4" s="98"/>
      <c r="G4" s="98"/>
      <c r="H4" s="98"/>
      <c r="I4" s="98"/>
      <c r="J4" s="98"/>
      <c r="K4" s="98"/>
      <c r="M4" s="110" t="s">
        <v>269</v>
      </c>
      <c r="N4" s="100"/>
      <c r="O4" s="100"/>
      <c r="P4" s="100"/>
      <c r="Q4" s="100"/>
      <c r="R4" s="100"/>
      <c r="S4" s="100"/>
      <c r="T4" s="100"/>
      <c r="U4" s="100"/>
      <c r="V4" s="100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</row>
    <row r="5" spans="1:162" s="72" customFormat="1" ht="15.75" customHeight="1" x14ac:dyDescent="0.25">
      <c r="A5" s="22">
        <f>A40+1</f>
        <v>9</v>
      </c>
      <c r="B5" s="60" t="s">
        <v>195</v>
      </c>
      <c r="C5" s="98"/>
      <c r="D5" s="98"/>
      <c r="E5" s="98"/>
      <c r="F5" s="98"/>
      <c r="G5" s="98"/>
      <c r="H5" s="98"/>
      <c r="I5" s="98"/>
      <c r="J5" s="98"/>
      <c r="K5" s="98"/>
      <c r="M5" s="99" t="s">
        <v>195</v>
      </c>
      <c r="N5" s="100"/>
      <c r="O5" s="100"/>
      <c r="P5" s="100"/>
      <c r="Q5" s="100"/>
      <c r="R5" s="100"/>
      <c r="S5" s="100"/>
      <c r="T5" s="100"/>
      <c r="U5" s="100"/>
      <c r="V5" s="100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</row>
    <row r="6" spans="1:162" s="72" customFormat="1" ht="15.75" customHeight="1" x14ac:dyDescent="0.25">
      <c r="A6" s="22"/>
      <c r="B6" s="60" t="str">
        <f t="array" ref="B6:B9">Label_FinancialYears</f>
        <v>2010-11</v>
      </c>
      <c r="C6" s="62">
        <f t="array" ref="C6:J9">_1220_StudentsFirstFunding_GovernmentEducation</f>
        <v>1133240339.8205299</v>
      </c>
      <c r="D6" s="61">
        <v>871346011.09739399</v>
      </c>
      <c r="E6" s="61">
        <v>850910064.97397697</v>
      </c>
      <c r="F6" s="61">
        <v>379944958.83311599</v>
      </c>
      <c r="G6" s="61">
        <v>262446104.49237701</v>
      </c>
      <c r="H6" s="61">
        <v>107047764.17888799</v>
      </c>
      <c r="I6" s="61">
        <v>50403573.789637201</v>
      </c>
      <c r="J6" s="61">
        <v>98641182.814084798</v>
      </c>
      <c r="K6" s="62">
        <f t="shared" ref="K6:K9" si="0">SUM(C6:J6)</f>
        <v>3753980000.0000038</v>
      </c>
      <c r="L6" s="1"/>
      <c r="M6" s="19" t="s">
        <v>9</v>
      </c>
      <c r="N6" s="66">
        <f t="array" ref="N6:V9">C6:K9/Population_IncludingTotal</f>
        <v>157.83531251665659</v>
      </c>
      <c r="O6" s="66">
        <v>158.55018779142389</v>
      </c>
      <c r="P6" s="66">
        <v>191.78108973237894</v>
      </c>
      <c r="Q6" s="66">
        <v>163.8355485957544</v>
      </c>
      <c r="R6" s="66">
        <v>160.76508316316935</v>
      </c>
      <c r="S6" s="66">
        <v>209.80748301981697</v>
      </c>
      <c r="T6" s="66">
        <v>138.15519371777552</v>
      </c>
      <c r="U6" s="66">
        <v>428.31789462431362</v>
      </c>
      <c r="V6" s="66">
        <v>169.33175397778393</v>
      </c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</row>
    <row r="7" spans="1:162" s="72" customFormat="1" ht="15.75" customHeight="1" x14ac:dyDescent="0.25">
      <c r="B7" s="60" t="str">
        <v>2011-12</v>
      </c>
      <c r="C7" s="62">
        <v>1264312932.00998</v>
      </c>
      <c r="D7" s="61">
        <v>972127439.67463803</v>
      </c>
      <c r="E7" s="61">
        <v>949327835.69496596</v>
      </c>
      <c r="F7" s="61">
        <v>423890068.17457998</v>
      </c>
      <c r="G7" s="61">
        <v>292801087.47091001</v>
      </c>
      <c r="H7" s="61">
        <v>119429098.875493</v>
      </c>
      <c r="I7" s="61">
        <v>56233340.733219802</v>
      </c>
      <c r="J7" s="61">
        <v>110050197.366217</v>
      </c>
      <c r="K7" s="62">
        <f t="shared" si="0"/>
        <v>4188172000.0000038</v>
      </c>
      <c r="L7" s="1"/>
      <c r="M7" s="19" t="s">
        <v>10</v>
      </c>
      <c r="N7" s="66">
        <v>174.10960737121832</v>
      </c>
      <c r="O7" s="66">
        <v>174.13306530291743</v>
      </c>
      <c r="P7" s="66">
        <v>210.09312292067264</v>
      </c>
      <c r="Q7" s="66">
        <v>177.24179884134918</v>
      </c>
      <c r="R7" s="66">
        <v>177.78372730634368</v>
      </c>
      <c r="S7" s="66">
        <v>233.2854743399532</v>
      </c>
      <c r="T7" s="66">
        <v>151.52823634419039</v>
      </c>
      <c r="U7" s="66">
        <v>472.92126601813044</v>
      </c>
      <c r="V7" s="66">
        <v>185.99908114542856</v>
      </c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</row>
    <row r="8" spans="1:162" s="72" customFormat="1" ht="15.75" customHeight="1" x14ac:dyDescent="0.25">
      <c r="A8" s="22"/>
      <c r="B8" s="102" t="str">
        <v>2012-13</v>
      </c>
      <c r="C8" s="106">
        <v>1301831718.9067099</v>
      </c>
      <c r="D8" s="106">
        <v>1000975552.60791</v>
      </c>
      <c r="E8" s="103">
        <v>977499364.95865202</v>
      </c>
      <c r="F8" s="103">
        <v>436469106.743931</v>
      </c>
      <c r="G8" s="103">
        <v>301490029.36640102</v>
      </c>
      <c r="H8" s="103">
        <v>122973185.78351399</v>
      </c>
      <c r="I8" s="103">
        <v>57902078.491131499</v>
      </c>
      <c r="J8" s="103">
        <v>113315963.141753</v>
      </c>
      <c r="K8" s="106">
        <f t="shared" si="0"/>
        <v>4312457000.0000019</v>
      </c>
      <c r="L8" s="104"/>
      <c r="M8" s="104" t="s">
        <v>11</v>
      </c>
      <c r="N8" s="105">
        <v>176.95504446967246</v>
      </c>
      <c r="O8" s="105">
        <v>176.21251653602269</v>
      </c>
      <c r="P8" s="105">
        <v>212.09015908804253</v>
      </c>
      <c r="Q8" s="105">
        <v>176.030671732164</v>
      </c>
      <c r="R8" s="105">
        <v>181.38044369373847</v>
      </c>
      <c r="S8" s="105">
        <v>239.9593849134377</v>
      </c>
      <c r="T8" s="105">
        <v>153.20968994311468</v>
      </c>
      <c r="U8" s="105">
        <v>473.54285164589584</v>
      </c>
      <c r="V8" s="105">
        <v>188.17197427466024</v>
      </c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</row>
    <row r="9" spans="1:162" s="72" customFormat="1" ht="15.75" customHeight="1" x14ac:dyDescent="0.25">
      <c r="A9" s="22"/>
      <c r="B9" s="102" t="str">
        <v>2013-14</v>
      </c>
      <c r="C9" s="106">
        <v>1393544376.1825099</v>
      </c>
      <c r="D9" s="106">
        <v>1071493213.58092</v>
      </c>
      <c r="E9" s="106">
        <v>1046363153.52961</v>
      </c>
      <c r="F9" s="103">
        <v>467217890.182621</v>
      </c>
      <c r="G9" s="103">
        <v>322729680.64680701</v>
      </c>
      <c r="H9" s="103">
        <v>131636515.6733</v>
      </c>
      <c r="I9" s="103">
        <v>61981218.2164049</v>
      </c>
      <c r="J9" s="103">
        <v>121298951.987827</v>
      </c>
      <c r="K9" s="106">
        <f t="shared" si="0"/>
        <v>4616265000</v>
      </c>
      <c r="L9" s="104"/>
      <c r="M9" s="104" t="s">
        <v>32</v>
      </c>
      <c r="N9" s="105">
        <v>186.67147512017186</v>
      </c>
      <c r="O9" s="105">
        <v>185.1524607688429</v>
      </c>
      <c r="P9" s="105">
        <v>223.22809204506663</v>
      </c>
      <c r="Q9" s="105">
        <v>183.28415613180928</v>
      </c>
      <c r="R9" s="105">
        <v>192.43753698241747</v>
      </c>
      <c r="S9" s="105">
        <v>256.13854822435871</v>
      </c>
      <c r="T9" s="105">
        <v>161.4531493331655</v>
      </c>
      <c r="U9" s="105">
        <v>497.52038287591006</v>
      </c>
      <c r="V9" s="105">
        <v>198.05866456056927</v>
      </c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</row>
    <row r="10" spans="1:162" s="72" customFormat="1" ht="15.75" customHeight="1" x14ac:dyDescent="0.25">
      <c r="A10" s="22">
        <f>A5+1</f>
        <v>10</v>
      </c>
      <c r="B10" s="102" t="s">
        <v>196</v>
      </c>
      <c r="C10" s="98"/>
      <c r="D10" s="98"/>
      <c r="E10" s="98"/>
      <c r="F10" s="98"/>
      <c r="G10" s="98"/>
      <c r="H10" s="98"/>
      <c r="I10" s="98"/>
      <c r="J10" s="98"/>
      <c r="K10" s="98"/>
      <c r="L10" s="104"/>
      <c r="M10" s="99" t="s">
        <v>196</v>
      </c>
      <c r="N10" s="98"/>
      <c r="O10" s="98"/>
      <c r="P10" s="98"/>
      <c r="Q10" s="98"/>
      <c r="R10" s="98"/>
      <c r="S10" s="98"/>
      <c r="T10" s="98"/>
      <c r="U10" s="98"/>
      <c r="V10" s="98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</row>
    <row r="11" spans="1:162" s="72" customFormat="1" ht="15.75" customHeight="1" x14ac:dyDescent="0.25">
      <c r="A11" s="22"/>
      <c r="B11" s="102" t="str">
        <f t="array" ref="B11:B14">Label_FinancialYears</f>
        <v>2010-11</v>
      </c>
      <c r="C11" s="106">
        <f t="array" ref="C11:K14">NonGovt_Schools_SPP</f>
        <v>2193195000</v>
      </c>
      <c r="D11" s="106">
        <v>1810052000</v>
      </c>
      <c r="E11" s="106">
        <v>1438773000</v>
      </c>
      <c r="F11" s="103">
        <v>718692000</v>
      </c>
      <c r="G11" s="103">
        <v>562697000</v>
      </c>
      <c r="H11" s="103">
        <v>148317000</v>
      </c>
      <c r="I11" s="103">
        <v>134238000</v>
      </c>
      <c r="J11" s="103">
        <v>79644000</v>
      </c>
      <c r="K11" s="106">
        <v>7085608000</v>
      </c>
      <c r="L11" s="104"/>
      <c r="M11" s="104" t="s">
        <v>9</v>
      </c>
      <c r="N11" s="105">
        <f t="array" ref="N11:V14">C11:K14/Population_IncludingTotal</f>
        <v>305.46355090905973</v>
      </c>
      <c r="O11" s="105">
        <v>329.35720237108541</v>
      </c>
      <c r="P11" s="105">
        <v>324.27569631105808</v>
      </c>
      <c r="Q11" s="105">
        <v>309.90619918475693</v>
      </c>
      <c r="R11" s="105">
        <v>344.68802718804864</v>
      </c>
      <c r="S11" s="105">
        <v>290.69282014193902</v>
      </c>
      <c r="T11" s="105">
        <v>367.94368930442147</v>
      </c>
      <c r="U11" s="105">
        <v>345.82868358091002</v>
      </c>
      <c r="V11" s="105">
        <v>319.61236624569563</v>
      </c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</row>
    <row r="12" spans="1:162" s="72" customFormat="1" ht="15.75" customHeight="1" x14ac:dyDescent="0.25">
      <c r="B12" s="102" t="str">
        <v>2011-12</v>
      </c>
      <c r="C12" s="106">
        <v>2355261000</v>
      </c>
      <c r="D12" s="106">
        <v>1944113000</v>
      </c>
      <c r="E12" s="106">
        <v>1547789000</v>
      </c>
      <c r="F12" s="103">
        <v>767285000</v>
      </c>
      <c r="G12" s="103">
        <v>613224000</v>
      </c>
      <c r="H12" s="103">
        <v>157852000</v>
      </c>
      <c r="I12" s="103">
        <v>143342000</v>
      </c>
      <c r="J12" s="103">
        <v>77864000</v>
      </c>
      <c r="K12" s="106">
        <v>7606730000</v>
      </c>
      <c r="L12" s="104"/>
      <c r="M12" s="104" t="s">
        <v>10</v>
      </c>
      <c r="N12" s="105">
        <v>324.34499211743099</v>
      </c>
      <c r="O12" s="105">
        <v>348.24071635973468</v>
      </c>
      <c r="P12" s="105">
        <v>342.53691128124717</v>
      </c>
      <c r="Q12" s="105">
        <v>320.82604390715471</v>
      </c>
      <c r="R12" s="105">
        <v>372.33894633173662</v>
      </c>
      <c r="S12" s="105">
        <v>308.33841201381404</v>
      </c>
      <c r="T12" s="105">
        <v>386.25413626222019</v>
      </c>
      <c r="U12" s="105">
        <v>334.6067734408237</v>
      </c>
      <c r="V12" s="105">
        <v>337.81917039733912</v>
      </c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</row>
    <row r="13" spans="1:162" s="72" customFormat="1" ht="15.75" customHeight="1" x14ac:dyDescent="0.25">
      <c r="A13" s="22"/>
      <c r="B13" s="102" t="str">
        <v>2012-13</v>
      </c>
      <c r="C13" s="106">
        <v>2483626000</v>
      </c>
      <c r="D13" s="106">
        <v>2044646000</v>
      </c>
      <c r="E13" s="106">
        <v>1632499000</v>
      </c>
      <c r="F13" s="103">
        <v>805132000</v>
      </c>
      <c r="G13" s="103">
        <v>631732000</v>
      </c>
      <c r="H13" s="103">
        <v>160922000</v>
      </c>
      <c r="I13" s="103">
        <v>142493000</v>
      </c>
      <c r="J13" s="103">
        <v>82355000</v>
      </c>
      <c r="K13" s="106">
        <v>7983405000</v>
      </c>
      <c r="L13" s="104"/>
      <c r="M13" s="104" t="s">
        <v>11</v>
      </c>
      <c r="N13" s="105">
        <v>337.59367120438776</v>
      </c>
      <c r="O13" s="105">
        <v>359.94107563028763</v>
      </c>
      <c r="P13" s="105">
        <v>354.20685172078458</v>
      </c>
      <c r="Q13" s="105">
        <v>324.71468106953563</v>
      </c>
      <c r="R13" s="105">
        <v>380.05844072633988</v>
      </c>
      <c r="S13" s="105">
        <v>314.00946387628665</v>
      </c>
      <c r="T13" s="105">
        <v>377.03842276418465</v>
      </c>
      <c r="U13" s="105">
        <v>344.15823213285751</v>
      </c>
      <c r="V13" s="105">
        <v>348.35201377873295</v>
      </c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</row>
    <row r="14" spans="1:162" s="72" customFormat="1" ht="15.75" customHeight="1" x14ac:dyDescent="0.25">
      <c r="A14" s="22"/>
      <c r="B14" s="102" t="str">
        <v>2013-14</v>
      </c>
      <c r="C14" s="106">
        <v>2708501000</v>
      </c>
      <c r="D14" s="106">
        <v>2224573000</v>
      </c>
      <c r="E14" s="106">
        <v>1780929000</v>
      </c>
      <c r="F14" s="103">
        <v>881419000</v>
      </c>
      <c r="G14" s="103">
        <v>672980000</v>
      </c>
      <c r="H14" s="103">
        <v>175951000</v>
      </c>
      <c r="I14" s="103">
        <v>161904000</v>
      </c>
      <c r="J14" s="103">
        <v>106405000</v>
      </c>
      <c r="K14" s="106">
        <v>8712662000</v>
      </c>
      <c r="L14" s="104"/>
      <c r="M14" s="104" t="s">
        <v>32</v>
      </c>
      <c r="N14" s="105">
        <v>362.81577083286447</v>
      </c>
      <c r="O14" s="105">
        <v>384.40296204341877</v>
      </c>
      <c r="P14" s="105">
        <v>379.93824743990132</v>
      </c>
      <c r="Q14" s="105">
        <v>345.7704446000522</v>
      </c>
      <c r="R14" s="105">
        <v>401.28510454592617</v>
      </c>
      <c r="S14" s="105">
        <v>342.36574455126896</v>
      </c>
      <c r="T14" s="105">
        <v>421.73922103903141</v>
      </c>
      <c r="U14" s="105">
        <v>436.43127555812589</v>
      </c>
      <c r="V14" s="105">
        <v>373.81263867815613</v>
      </c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</row>
    <row r="15" spans="1:162" s="72" customFormat="1" ht="15.75" customHeight="1" x14ac:dyDescent="0.25">
      <c r="A15" s="22">
        <f>A96+1</f>
        <v>21</v>
      </c>
      <c r="B15" s="102" t="s">
        <v>207</v>
      </c>
      <c r="C15" s="98"/>
      <c r="D15" s="98"/>
      <c r="E15" s="98"/>
      <c r="F15" s="98"/>
      <c r="G15" s="98"/>
      <c r="H15" s="98"/>
      <c r="I15" s="98"/>
      <c r="J15" s="98"/>
      <c r="K15" s="98"/>
      <c r="L15" s="104"/>
      <c r="M15" s="99" t="s">
        <v>207</v>
      </c>
      <c r="N15" s="98"/>
      <c r="O15" s="98"/>
      <c r="P15" s="98"/>
      <c r="Q15" s="98"/>
      <c r="R15" s="98"/>
      <c r="S15" s="98"/>
      <c r="T15" s="98"/>
      <c r="U15" s="98"/>
      <c r="V15" s="98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</row>
    <row r="16" spans="1:162" s="72" customFormat="1" ht="15.75" customHeight="1" x14ac:dyDescent="0.25">
      <c r="A16" s="22"/>
      <c r="B16" s="102" t="str">
        <f t="array" ref="B16:B19">Label_FinancialYears</f>
        <v>2010-11</v>
      </c>
      <c r="C16" s="105">
        <f t="array" ref="C16:J19">_1238_IndependentPublicSchools</f>
        <v>0</v>
      </c>
      <c r="D16" s="105">
        <v>0</v>
      </c>
      <c r="E16" s="105">
        <v>0</v>
      </c>
      <c r="F16" s="105">
        <v>0</v>
      </c>
      <c r="G16" s="105">
        <v>0</v>
      </c>
      <c r="H16" s="105">
        <v>0</v>
      </c>
      <c r="I16" s="105">
        <v>0</v>
      </c>
      <c r="J16" s="105">
        <v>0</v>
      </c>
      <c r="K16" s="105">
        <f t="shared" ref="K16:K19" si="1">SUM(C16:J16)</f>
        <v>0</v>
      </c>
      <c r="L16" s="104"/>
      <c r="M16" s="104" t="s">
        <v>9</v>
      </c>
      <c r="N16" s="105">
        <f t="array" ref="N16:V19">C16:K19/Population_IncludingTotal</f>
        <v>0</v>
      </c>
      <c r="O16" s="105">
        <v>0</v>
      </c>
      <c r="P16" s="105">
        <v>0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105">
        <v>0</v>
      </c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</row>
    <row r="17" spans="1:162" s="72" customFormat="1" ht="15.75" customHeight="1" x14ac:dyDescent="0.25">
      <c r="B17" s="102" t="str">
        <v>2011-12</v>
      </c>
      <c r="C17" s="105">
        <v>0</v>
      </c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105">
        <v>0</v>
      </c>
      <c r="K17" s="105">
        <f t="shared" si="1"/>
        <v>0</v>
      </c>
      <c r="L17" s="104"/>
      <c r="M17" s="104" t="s">
        <v>10</v>
      </c>
      <c r="N17" s="105">
        <v>0</v>
      </c>
      <c r="O17" s="105">
        <v>0</v>
      </c>
      <c r="P17" s="105">
        <v>0</v>
      </c>
      <c r="Q17" s="105">
        <v>0</v>
      </c>
      <c r="R17" s="105">
        <v>0</v>
      </c>
      <c r="S17" s="105">
        <v>0</v>
      </c>
      <c r="T17" s="105">
        <v>0</v>
      </c>
      <c r="U17" s="105">
        <v>0</v>
      </c>
      <c r="V17" s="105">
        <v>0</v>
      </c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</row>
    <row r="18" spans="1:162" s="72" customFormat="1" ht="15.75" customHeight="1" x14ac:dyDescent="0.25">
      <c r="A18" s="22"/>
      <c r="B18" s="102" t="str">
        <v>2012-13</v>
      </c>
      <c r="C18" s="105">
        <v>0</v>
      </c>
      <c r="D18" s="105">
        <v>0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  <c r="J18" s="105">
        <v>0</v>
      </c>
      <c r="K18" s="105">
        <f t="shared" si="1"/>
        <v>0</v>
      </c>
      <c r="L18" s="104"/>
      <c r="M18" s="104" t="s">
        <v>11</v>
      </c>
      <c r="N18" s="105">
        <v>0</v>
      </c>
      <c r="O18" s="105">
        <v>0</v>
      </c>
      <c r="P18" s="105">
        <v>0</v>
      </c>
      <c r="Q18" s="105">
        <v>0</v>
      </c>
      <c r="R18" s="105">
        <v>0</v>
      </c>
      <c r="S18" s="105">
        <v>0</v>
      </c>
      <c r="T18" s="105">
        <v>0</v>
      </c>
      <c r="U18" s="105">
        <v>0</v>
      </c>
      <c r="V18" s="105">
        <v>0</v>
      </c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</row>
    <row r="19" spans="1:162" s="72" customFormat="1" ht="15.75" customHeight="1" x14ac:dyDescent="0.25">
      <c r="A19" s="22"/>
      <c r="B19" s="102" t="str">
        <v>2013-14</v>
      </c>
      <c r="C19" s="105">
        <v>0</v>
      </c>
      <c r="D19" s="103">
        <v>2270000</v>
      </c>
      <c r="E19" s="105">
        <v>0</v>
      </c>
      <c r="F19" s="105">
        <v>0</v>
      </c>
      <c r="G19" s="102">
        <v>790000</v>
      </c>
      <c r="H19" s="102">
        <v>300000</v>
      </c>
      <c r="I19" s="102">
        <v>130000</v>
      </c>
      <c r="J19" s="102">
        <v>230000</v>
      </c>
      <c r="K19" s="103">
        <f t="shared" si="1"/>
        <v>3720000</v>
      </c>
      <c r="L19" s="104"/>
      <c r="M19" s="104" t="s">
        <v>32</v>
      </c>
      <c r="N19" s="105">
        <v>0</v>
      </c>
      <c r="O19" s="105">
        <v>0.39225268122851464</v>
      </c>
      <c r="P19" s="105">
        <v>0</v>
      </c>
      <c r="Q19" s="105">
        <v>0</v>
      </c>
      <c r="R19" s="105">
        <v>0.47106189276246196</v>
      </c>
      <c r="S19" s="105">
        <v>0.5837404923267312</v>
      </c>
      <c r="T19" s="105">
        <v>0.33863337987371578</v>
      </c>
      <c r="U19" s="105">
        <v>0.94336914034461683</v>
      </c>
      <c r="V19" s="105">
        <v>0.15960483901277714</v>
      </c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</row>
    <row r="20" spans="1:162" s="72" customFormat="1" ht="15.75" customHeight="1" x14ac:dyDescent="0.25">
      <c r="A20" s="22">
        <f>A393+1</f>
        <v>41</v>
      </c>
      <c r="B20" s="102" t="s">
        <v>226</v>
      </c>
      <c r="C20" s="98"/>
      <c r="D20" s="98"/>
      <c r="E20" s="98"/>
      <c r="F20" s="98"/>
      <c r="G20" s="98"/>
      <c r="H20" s="98"/>
      <c r="I20" s="98"/>
      <c r="J20" s="98"/>
      <c r="K20" s="98"/>
      <c r="L20" s="104"/>
      <c r="M20" s="99" t="s">
        <v>226</v>
      </c>
      <c r="N20" s="98"/>
      <c r="O20" s="98"/>
      <c r="P20" s="98"/>
      <c r="Q20" s="98"/>
      <c r="R20" s="98"/>
      <c r="S20" s="98"/>
      <c r="T20" s="98"/>
      <c r="U20" s="98"/>
      <c r="V20" s="98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</row>
    <row r="21" spans="1:162" s="72" customFormat="1" ht="15.75" customHeight="1" x14ac:dyDescent="0.25">
      <c r="A21" s="22"/>
      <c r="B21" s="102" t="str">
        <f t="array" ref="B21:B24">Label_FinancialYears</f>
        <v>2010-11</v>
      </c>
      <c r="C21" s="103">
        <f t="array" ref="C21:J24">_1426_NationalQualityAgendaforEarlyChildhoodEducationandCare</f>
        <v>2887000</v>
      </c>
      <c r="D21" s="103">
        <v>1343000</v>
      </c>
      <c r="E21" s="103">
        <v>1016000</v>
      </c>
      <c r="F21" s="103">
        <v>1217000</v>
      </c>
      <c r="G21" s="102">
        <v>732000</v>
      </c>
      <c r="H21" s="102">
        <v>105000</v>
      </c>
      <c r="I21" s="102">
        <v>30000</v>
      </c>
      <c r="J21" s="102">
        <v>417000</v>
      </c>
      <c r="K21" s="103">
        <f t="shared" ref="K21:K24" si="2">SUM(C21:J21)</f>
        <v>7747000</v>
      </c>
      <c r="L21" s="104"/>
      <c r="M21" s="104" t="s">
        <v>9</v>
      </c>
      <c r="N21" s="105">
        <f t="array" ref="N21:V24">C21:K24/Population_IncludingTotal</f>
        <v>0.40209524072162101</v>
      </c>
      <c r="O21" s="105">
        <v>0.24437238421015953</v>
      </c>
      <c r="P21" s="105">
        <v>0.22898963731737737</v>
      </c>
      <c r="Q21" s="105">
        <v>0.52478091367073687</v>
      </c>
      <c r="R21" s="105">
        <v>0.44839698079366264</v>
      </c>
      <c r="S21" s="105">
        <v>0.20579398258394924</v>
      </c>
      <c r="T21" s="105">
        <v>8.2229403590135766E-2</v>
      </c>
      <c r="U21" s="105">
        <v>1.8106895818045237</v>
      </c>
      <c r="V21" s="105">
        <v>0.34944594751860447</v>
      </c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</row>
    <row r="22" spans="1:162" s="72" customFormat="1" ht="15.75" customHeight="1" x14ac:dyDescent="0.25">
      <c r="B22" s="102" t="str">
        <v>2011-12</v>
      </c>
      <c r="C22" s="103">
        <v>5937000</v>
      </c>
      <c r="D22" s="103">
        <v>3155000</v>
      </c>
      <c r="E22" s="102">
        <v>911000</v>
      </c>
      <c r="F22" s="102">
        <v>751000</v>
      </c>
      <c r="G22" s="103">
        <v>1498000</v>
      </c>
      <c r="H22" s="102">
        <v>192000</v>
      </c>
      <c r="I22" s="102">
        <v>157000</v>
      </c>
      <c r="J22" s="102">
        <v>492000</v>
      </c>
      <c r="K22" s="103">
        <f t="shared" si="2"/>
        <v>13093000</v>
      </c>
      <c r="L22" s="104"/>
      <c r="M22" s="104" t="s">
        <v>10</v>
      </c>
      <c r="N22" s="105">
        <v>0.81758931099406296</v>
      </c>
      <c r="O22" s="105">
        <v>0.56514176908181923</v>
      </c>
      <c r="P22" s="105">
        <v>0.2016108953980266</v>
      </c>
      <c r="Q22" s="105">
        <v>0.31401677209156076</v>
      </c>
      <c r="R22" s="105">
        <v>0.90955954366584069</v>
      </c>
      <c r="S22" s="105">
        <v>0.3750410201115747</v>
      </c>
      <c r="T22" s="105">
        <v>0.42305743880487623</v>
      </c>
      <c r="U22" s="105">
        <v>2.114283013111133</v>
      </c>
      <c r="V22" s="105">
        <v>0.5814675160039019</v>
      </c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</row>
    <row r="23" spans="1:162" s="72" customFormat="1" ht="15.75" customHeight="1" x14ac:dyDescent="0.25">
      <c r="A23" s="22"/>
      <c r="B23" s="102" t="str">
        <v>2012-13</v>
      </c>
      <c r="C23" s="103">
        <v>9595000</v>
      </c>
      <c r="D23" s="103">
        <v>5139000</v>
      </c>
      <c r="E23" s="103">
        <v>1594000</v>
      </c>
      <c r="F23" s="103">
        <v>1165000</v>
      </c>
      <c r="G23" s="103">
        <v>2448000</v>
      </c>
      <c r="H23" s="102">
        <v>303000</v>
      </c>
      <c r="I23" s="102">
        <v>227000</v>
      </c>
      <c r="J23" s="102">
        <v>857000</v>
      </c>
      <c r="K23" s="103">
        <f t="shared" si="2"/>
        <v>21328000</v>
      </c>
      <c r="L23" s="104"/>
      <c r="M23" s="104" t="s">
        <v>11</v>
      </c>
      <c r="N23" s="105">
        <v>1.3042266731005798</v>
      </c>
      <c r="O23" s="105">
        <v>0.90467356582217562</v>
      </c>
      <c r="P23" s="105">
        <v>0.34585364012041087</v>
      </c>
      <c r="Q23" s="105">
        <v>0.46985165593469019</v>
      </c>
      <c r="R23" s="105">
        <v>1.4727496199307302</v>
      </c>
      <c r="S23" s="105">
        <v>0.59124835357822336</v>
      </c>
      <c r="T23" s="105">
        <v>0.60064509812741618</v>
      </c>
      <c r="U23" s="105">
        <v>3.5813685257465711</v>
      </c>
      <c r="V23" s="105">
        <v>0.93063695877546193</v>
      </c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</row>
    <row r="24" spans="1:162" s="72" customFormat="1" ht="15.75" customHeight="1" x14ac:dyDescent="0.25">
      <c r="A24" s="22"/>
      <c r="B24" s="102" t="str">
        <v>2013-14</v>
      </c>
      <c r="C24" s="103">
        <v>4237000</v>
      </c>
      <c r="D24" s="103">
        <v>2314000</v>
      </c>
      <c r="E24" s="102">
        <v>734000</v>
      </c>
      <c r="F24" s="102">
        <v>441000</v>
      </c>
      <c r="G24" s="103">
        <v>1149000</v>
      </c>
      <c r="H24" s="102">
        <v>140000</v>
      </c>
      <c r="I24" s="102">
        <v>106000</v>
      </c>
      <c r="J24" s="102">
        <v>420000</v>
      </c>
      <c r="K24" s="103">
        <f t="shared" si="2"/>
        <v>9541000</v>
      </c>
      <c r="L24" s="104"/>
      <c r="M24" s="104" t="s">
        <v>32</v>
      </c>
      <c r="N24" s="105">
        <v>0.56756501881256338</v>
      </c>
      <c r="O24" s="105">
        <v>0.39985581689990435</v>
      </c>
      <c r="P24" s="105">
        <v>0.15658943934367264</v>
      </c>
      <c r="Q24" s="105">
        <v>0.17299918207869697</v>
      </c>
      <c r="R24" s="105">
        <v>0.68512672757477067</v>
      </c>
      <c r="S24" s="105">
        <v>0.27241222975247459</v>
      </c>
      <c r="T24" s="105">
        <v>0.27611644820472209</v>
      </c>
      <c r="U24" s="105">
        <v>1.7226740823684308</v>
      </c>
      <c r="V24" s="105">
        <v>0.4093520884464803</v>
      </c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</row>
    <row r="25" spans="1:162" s="72" customFormat="1" ht="15.75" customHeight="1" x14ac:dyDescent="0.25">
      <c r="A25" s="22">
        <f>A50+1</f>
        <v>7</v>
      </c>
      <c r="B25" s="102" t="s">
        <v>191</v>
      </c>
      <c r="C25" s="98"/>
      <c r="D25" s="98"/>
      <c r="E25" s="98"/>
      <c r="F25" s="98"/>
      <c r="G25" s="98"/>
      <c r="H25" s="98"/>
      <c r="I25" s="98"/>
      <c r="J25" s="98"/>
      <c r="K25" s="98"/>
      <c r="L25" s="104"/>
      <c r="M25" s="99" t="s">
        <v>191</v>
      </c>
      <c r="N25" s="98"/>
      <c r="O25" s="98"/>
      <c r="P25" s="98"/>
      <c r="Q25" s="98"/>
      <c r="R25" s="98"/>
      <c r="S25" s="98"/>
      <c r="T25" s="98"/>
      <c r="U25" s="98"/>
      <c r="V25" s="98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</row>
    <row r="26" spans="1:162" s="72" customFormat="1" ht="15.75" customHeight="1" x14ac:dyDescent="0.25">
      <c r="A26" s="22"/>
      <c r="B26" s="102" t="str">
        <f t="array" ref="B26:B29">Label_FinancialYears</f>
        <v>2010-11</v>
      </c>
      <c r="C26" s="103">
        <f t="array" ref="C26:J29">_1217_IndigenousEarlyChildhoodDevelopment_ChildrenandFamilyCentres</f>
        <v>16071000</v>
      </c>
      <c r="D26" s="103">
        <v>6076000</v>
      </c>
      <c r="E26" s="105">
        <v>0</v>
      </c>
      <c r="F26" s="103">
        <v>4270000</v>
      </c>
      <c r="G26" s="105">
        <v>0</v>
      </c>
      <c r="H26" s="105">
        <v>0</v>
      </c>
      <c r="I26" s="103">
        <v>4272000</v>
      </c>
      <c r="J26" s="103">
        <v>11163000</v>
      </c>
      <c r="K26" s="103">
        <f t="shared" ref="K26:K29" si="3">SUM(C26:J26)</f>
        <v>41852000</v>
      </c>
      <c r="L26" s="104"/>
      <c r="M26" s="104" t="s">
        <v>9</v>
      </c>
      <c r="N26" s="105">
        <f t="array" ref="N26:V29">C26:K29/Population_IncludingTotal</f>
        <v>2.2383348159463701</v>
      </c>
      <c r="O26" s="105">
        <v>1.1055894314675572</v>
      </c>
      <c r="P26" s="105">
        <v>0</v>
      </c>
      <c r="Q26" s="105">
        <v>1.8412608885571458</v>
      </c>
      <c r="R26" s="105">
        <v>0</v>
      </c>
      <c r="S26" s="105">
        <v>0</v>
      </c>
      <c r="T26" s="105">
        <v>11.709467071235332</v>
      </c>
      <c r="U26" s="105">
        <v>48.471769308594482</v>
      </c>
      <c r="V26" s="105">
        <v>1.887829068742563</v>
      </c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</row>
    <row r="27" spans="1:162" s="72" customFormat="1" ht="15.75" customHeight="1" x14ac:dyDescent="0.25">
      <c r="B27" s="102" t="str">
        <v>2011-12</v>
      </c>
      <c r="C27" s="103">
        <v>13747000</v>
      </c>
      <c r="D27" s="103">
        <v>2869000</v>
      </c>
      <c r="E27" s="103">
        <v>42651000</v>
      </c>
      <c r="F27" s="103">
        <v>9851000</v>
      </c>
      <c r="G27" s="103">
        <v>2312000</v>
      </c>
      <c r="H27" s="103">
        <v>2085000</v>
      </c>
      <c r="I27" s="103">
        <v>1115000</v>
      </c>
      <c r="J27" s="103">
        <v>8969000</v>
      </c>
      <c r="K27" s="103">
        <f t="shared" si="3"/>
        <v>83599000</v>
      </c>
      <c r="L27" s="104"/>
      <c r="M27" s="104" t="s">
        <v>10</v>
      </c>
      <c r="N27" s="105">
        <v>1.8931110423168913</v>
      </c>
      <c r="O27" s="105">
        <v>0.51391180205887144</v>
      </c>
      <c r="P27" s="105">
        <v>9.4389750819113427</v>
      </c>
      <c r="Q27" s="105">
        <v>4.1190136110172642</v>
      </c>
      <c r="R27" s="105">
        <v>1.4038061848834604</v>
      </c>
      <c r="S27" s="105">
        <v>4.0727110777741311</v>
      </c>
      <c r="T27" s="105">
        <v>3.0045162055250763</v>
      </c>
      <c r="U27" s="105">
        <v>38.542691757304375</v>
      </c>
      <c r="V27" s="105">
        <v>3.7126787497449167</v>
      </c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</row>
    <row r="28" spans="1:162" s="72" customFormat="1" ht="15.75" customHeight="1" x14ac:dyDescent="0.25">
      <c r="A28" s="22"/>
      <c r="B28" s="102" t="str">
        <v>2012-13</v>
      </c>
      <c r="C28" s="103">
        <v>14106000</v>
      </c>
      <c r="D28" s="103">
        <v>2959000</v>
      </c>
      <c r="E28" s="103">
        <v>15388000</v>
      </c>
      <c r="F28" s="103">
        <v>5807000</v>
      </c>
      <c r="G28" s="103">
        <v>11328000</v>
      </c>
      <c r="H28" s="103">
        <v>1482000</v>
      </c>
      <c r="I28" s="103">
        <v>1110000</v>
      </c>
      <c r="J28" s="103">
        <v>3409000</v>
      </c>
      <c r="K28" s="103">
        <f t="shared" si="3"/>
        <v>55589000</v>
      </c>
      <c r="L28" s="104"/>
      <c r="M28" s="104" t="s">
        <v>11</v>
      </c>
      <c r="N28" s="105">
        <v>1.9173967119079498</v>
      </c>
      <c r="O28" s="105">
        <v>0.52090466652419098</v>
      </c>
      <c r="P28" s="105">
        <v>3.3387677629691859</v>
      </c>
      <c r="Q28" s="105">
        <v>2.3419987691096531</v>
      </c>
      <c r="R28" s="105">
        <v>6.8150766726206342</v>
      </c>
      <c r="S28" s="105">
        <v>2.891848382847944</v>
      </c>
      <c r="T28" s="105">
        <v>2.9370751494336207</v>
      </c>
      <c r="U28" s="105">
        <v>14.246073867292953</v>
      </c>
      <c r="V28" s="105">
        <v>2.4255991139051551</v>
      </c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</row>
    <row r="29" spans="1:162" s="72" customFormat="1" ht="15.75" customHeight="1" x14ac:dyDescent="0.25">
      <c r="A29" s="22"/>
      <c r="B29" s="102" t="str">
        <v>2013-14</v>
      </c>
      <c r="C29" s="103">
        <v>24037000</v>
      </c>
      <c r="D29" s="103">
        <v>3757000</v>
      </c>
      <c r="E29" s="103">
        <v>12650000</v>
      </c>
      <c r="F29" s="103">
        <v>11895000</v>
      </c>
      <c r="G29" s="103">
        <v>5278000</v>
      </c>
      <c r="H29" s="103">
        <v>1687000</v>
      </c>
      <c r="I29" s="103">
        <v>1107000</v>
      </c>
      <c r="J29" s="103">
        <v>14676000</v>
      </c>
      <c r="K29" s="103">
        <f t="shared" si="3"/>
        <v>75087000</v>
      </c>
      <c r="L29" s="104"/>
      <c r="M29" s="104" t="s">
        <v>32</v>
      </c>
      <c r="N29" s="105">
        <v>3.2198631949958902</v>
      </c>
      <c r="O29" s="105">
        <v>0.64920410721388966</v>
      </c>
      <c r="P29" s="105">
        <v>2.698714451903895</v>
      </c>
      <c r="Q29" s="105">
        <v>4.6662704553879832</v>
      </c>
      <c r="R29" s="105">
        <v>3.1471704683547777</v>
      </c>
      <c r="S29" s="105">
        <v>3.2825673685173187</v>
      </c>
      <c r="T29" s="105">
        <v>2.8835934732323336</v>
      </c>
      <c r="U29" s="105">
        <v>60.195154363902596</v>
      </c>
      <c r="V29" s="105">
        <v>3.2215721900409671</v>
      </c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</row>
    <row r="30" spans="1:162" s="72" customFormat="1" ht="15.75" customHeight="1" x14ac:dyDescent="0.25">
      <c r="A30" s="22">
        <f>A86+1</f>
        <v>18</v>
      </c>
      <c r="B30" s="102" t="s">
        <v>205</v>
      </c>
      <c r="C30" s="98"/>
      <c r="D30" s="98"/>
      <c r="E30" s="98"/>
      <c r="F30" s="98"/>
      <c r="G30" s="98"/>
      <c r="H30" s="98"/>
      <c r="I30" s="98"/>
      <c r="J30" s="98"/>
      <c r="K30" s="98"/>
      <c r="L30" s="104"/>
      <c r="M30" s="99" t="s">
        <v>205</v>
      </c>
      <c r="N30" s="98"/>
      <c r="O30" s="98"/>
      <c r="P30" s="98"/>
      <c r="Q30" s="98"/>
      <c r="R30" s="98"/>
      <c r="S30" s="98"/>
      <c r="T30" s="98"/>
      <c r="U30" s="98"/>
      <c r="V30" s="98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</row>
    <row r="31" spans="1:162" s="72" customFormat="1" ht="15.75" customHeight="1" x14ac:dyDescent="0.25">
      <c r="A31" s="22"/>
      <c r="B31" s="102" t="str">
        <f t="array" ref="B31:B34">Label_FinancialYears</f>
        <v>2010-11</v>
      </c>
      <c r="C31" s="105">
        <f t="array" ref="C31:J34">_1234_MoneySmartTeaching</f>
        <v>0</v>
      </c>
      <c r="D31" s="105">
        <v>0</v>
      </c>
      <c r="E31" s="105">
        <v>0</v>
      </c>
      <c r="F31" s="105">
        <v>0</v>
      </c>
      <c r="G31" s="105">
        <v>0</v>
      </c>
      <c r="H31" s="105">
        <v>0</v>
      </c>
      <c r="I31" s="105">
        <v>0</v>
      </c>
      <c r="J31" s="105">
        <v>0</v>
      </c>
      <c r="K31" s="105">
        <f t="shared" ref="K31:K34" si="4">SUM(C31:J31)</f>
        <v>0</v>
      </c>
      <c r="L31" s="104"/>
      <c r="M31" s="104" t="s">
        <v>9</v>
      </c>
      <c r="N31" s="105">
        <f t="array" ref="N31:V34">C31:K34/Population_IncludingTotal</f>
        <v>0</v>
      </c>
      <c r="O31" s="105">
        <v>0</v>
      </c>
      <c r="P31" s="105">
        <v>0</v>
      </c>
      <c r="Q31" s="105">
        <v>0</v>
      </c>
      <c r="R31" s="105">
        <v>0</v>
      </c>
      <c r="S31" s="105">
        <v>0</v>
      </c>
      <c r="T31" s="105">
        <v>0</v>
      </c>
      <c r="U31" s="105">
        <v>0</v>
      </c>
      <c r="V31" s="105">
        <v>0</v>
      </c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</row>
    <row r="32" spans="1:162" s="72" customFormat="1" ht="15.75" customHeight="1" x14ac:dyDescent="0.25">
      <c r="B32" s="102" t="str">
        <v>2011-12</v>
      </c>
      <c r="C32" s="102">
        <v>214000</v>
      </c>
      <c r="D32" s="102">
        <v>202000</v>
      </c>
      <c r="E32" s="105">
        <v>0</v>
      </c>
      <c r="F32" s="102">
        <v>110000</v>
      </c>
      <c r="G32" s="102">
        <v>105000</v>
      </c>
      <c r="H32" s="105">
        <v>0</v>
      </c>
      <c r="I32" s="102">
        <v>74000</v>
      </c>
      <c r="J32" s="105">
        <v>0</v>
      </c>
      <c r="K32" s="102">
        <f t="shared" si="4"/>
        <v>705000</v>
      </c>
      <c r="L32" s="104"/>
      <c r="M32" s="104" t="s">
        <v>10</v>
      </c>
      <c r="N32" s="105">
        <v>2.9470121703339985E-2</v>
      </c>
      <c r="O32" s="105">
        <v>3.6183403281942153E-2</v>
      </c>
      <c r="P32" s="105">
        <v>0</v>
      </c>
      <c r="Q32" s="105">
        <v>4.599446728371729E-2</v>
      </c>
      <c r="R32" s="105">
        <v>6.3754173621437427E-2</v>
      </c>
      <c r="S32" s="105">
        <v>0</v>
      </c>
      <c r="T32" s="105">
        <v>0.19940286924561043</v>
      </c>
      <c r="U32" s="105">
        <v>0</v>
      </c>
      <c r="V32" s="105">
        <v>3.1309447703563038E-2</v>
      </c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</row>
    <row r="33" spans="1:162" s="72" customFormat="1" ht="15.75" customHeight="1" x14ac:dyDescent="0.25">
      <c r="A33" s="22"/>
      <c r="B33" s="102" t="str">
        <v>2012-13</v>
      </c>
      <c r="C33" s="102">
        <v>214000</v>
      </c>
      <c r="D33" s="102">
        <v>202000</v>
      </c>
      <c r="E33" s="105">
        <v>0</v>
      </c>
      <c r="F33" s="102">
        <v>110000</v>
      </c>
      <c r="G33" s="102">
        <v>105000</v>
      </c>
      <c r="H33" s="105">
        <v>0</v>
      </c>
      <c r="I33" s="102">
        <v>74000</v>
      </c>
      <c r="J33" s="105">
        <v>0</v>
      </c>
      <c r="K33" s="102">
        <f t="shared" si="4"/>
        <v>705000</v>
      </c>
      <c r="L33" s="104"/>
      <c r="M33" s="104" t="s">
        <v>11</v>
      </c>
      <c r="N33" s="105">
        <v>2.9088536533978537E-2</v>
      </c>
      <c r="O33" s="105">
        <v>3.5560237457886647E-2</v>
      </c>
      <c r="P33" s="105">
        <v>0</v>
      </c>
      <c r="Q33" s="105">
        <v>4.4363675667653153E-2</v>
      </c>
      <c r="R33" s="105">
        <v>6.3169407717617101E-2</v>
      </c>
      <c r="S33" s="105">
        <v>0</v>
      </c>
      <c r="T33" s="105">
        <v>0.19580500996224137</v>
      </c>
      <c r="U33" s="105">
        <v>0</v>
      </c>
      <c r="V33" s="105">
        <v>3.0762333830490464E-2</v>
      </c>
      <c r="W33" s="108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</row>
    <row r="34" spans="1:162" s="72" customFormat="1" ht="15.75" customHeight="1" x14ac:dyDescent="0.25">
      <c r="A34" s="22"/>
      <c r="B34" s="102" t="str">
        <v>2013-14</v>
      </c>
      <c r="C34" s="102">
        <v>264000</v>
      </c>
      <c r="D34" s="102">
        <v>249000</v>
      </c>
      <c r="E34" s="102">
        <v>199000</v>
      </c>
      <c r="F34" s="102">
        <v>135000</v>
      </c>
      <c r="G34" s="102">
        <v>129000</v>
      </c>
      <c r="H34" s="105">
        <v>0</v>
      </c>
      <c r="I34" s="105">
        <v>0</v>
      </c>
      <c r="J34" s="102">
        <v>56000</v>
      </c>
      <c r="K34" s="103">
        <f t="shared" si="4"/>
        <v>1032000</v>
      </c>
      <c r="L34" s="104"/>
      <c r="M34" s="104" t="s">
        <v>32</v>
      </c>
      <c r="N34" s="105">
        <v>3.5363975682444357E-2</v>
      </c>
      <c r="O34" s="105">
        <v>4.3026835958546325E-2</v>
      </c>
      <c r="P34" s="105">
        <v>4.2454085053666019E-2</v>
      </c>
      <c r="Q34" s="105">
        <v>5.2958933289397034E-2</v>
      </c>
      <c r="R34" s="105">
        <v>7.6920233121971632E-2</v>
      </c>
      <c r="S34" s="105">
        <v>0</v>
      </c>
      <c r="T34" s="105">
        <v>0</v>
      </c>
      <c r="U34" s="105">
        <v>0.2296898776491241</v>
      </c>
      <c r="V34" s="105">
        <v>4.4277471468060756E-2</v>
      </c>
      <c r="W34" s="108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</row>
    <row r="35" spans="1:162" s="72" customFormat="1" ht="15.75" customHeight="1" x14ac:dyDescent="0.25">
      <c r="A35" s="22">
        <f>A81+1</f>
        <v>13</v>
      </c>
      <c r="B35" s="102" t="s">
        <v>200</v>
      </c>
      <c r="C35" s="98"/>
      <c r="D35" s="98"/>
      <c r="E35" s="98"/>
      <c r="F35" s="98"/>
      <c r="G35" s="98"/>
      <c r="H35" s="98"/>
      <c r="I35" s="98"/>
      <c r="J35" s="98"/>
      <c r="K35" s="98"/>
      <c r="L35" s="104"/>
      <c r="M35" s="99" t="s">
        <v>200</v>
      </c>
      <c r="N35" s="98"/>
      <c r="O35" s="98"/>
      <c r="P35" s="98"/>
      <c r="Q35" s="98"/>
      <c r="R35" s="98"/>
      <c r="S35" s="98"/>
      <c r="T35" s="98"/>
      <c r="U35" s="98"/>
      <c r="V35" s="98"/>
      <c r="W35" s="108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</row>
    <row r="36" spans="1:162" s="72" customFormat="1" ht="15.75" customHeight="1" x14ac:dyDescent="0.25">
      <c r="A36" s="22"/>
      <c r="B36" s="102" t="str">
        <f t="array" ref="B36:B39">Label_FinancialYears</f>
        <v>2010-11</v>
      </c>
      <c r="C36" s="103">
        <f t="array" ref="C36:J39">_1228_EarlyChildhoodEducation</f>
        <v>26869000</v>
      </c>
      <c r="D36" s="103">
        <v>19303000</v>
      </c>
      <c r="E36" s="103">
        <v>29488000</v>
      </c>
      <c r="F36" s="103">
        <v>9700000</v>
      </c>
      <c r="G36" s="103">
        <v>6596000</v>
      </c>
      <c r="H36" s="103">
        <v>1940000</v>
      </c>
      <c r="I36" s="103">
        <v>1164000</v>
      </c>
      <c r="J36" s="103">
        <v>1940000</v>
      </c>
      <c r="K36" s="103">
        <f t="shared" ref="K36:K39" si="5">SUM(C36:J36)</f>
        <v>97000000</v>
      </c>
      <c r="L36" s="104"/>
      <c r="M36" s="104" t="s">
        <v>9</v>
      </c>
      <c r="N36" s="105">
        <f t="array" ref="N36:V39">C36:K39/Population_IncludingTotal</f>
        <v>3.742257368531082</v>
      </c>
      <c r="O36" s="105">
        <v>3.5123753778173561</v>
      </c>
      <c r="P36" s="105">
        <v>6.6461086862350633</v>
      </c>
      <c r="Q36" s="105">
        <v>4.1827237983616659</v>
      </c>
      <c r="R36" s="105">
        <v>4.0404733405942608</v>
      </c>
      <c r="S36" s="105">
        <v>3.802288821074872</v>
      </c>
      <c r="T36" s="105">
        <v>3.1905008592972677</v>
      </c>
      <c r="U36" s="105">
        <v>8.4238316275797978</v>
      </c>
      <c r="V36" s="105">
        <v>4.3754042738227232</v>
      </c>
      <c r="W36" s="108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</row>
    <row r="37" spans="1:162" s="72" customFormat="1" ht="15.75" customHeight="1" x14ac:dyDescent="0.25">
      <c r="B37" s="102" t="str">
        <v>2011-12</v>
      </c>
      <c r="C37" s="103">
        <v>82269000</v>
      </c>
      <c r="D37" s="103">
        <v>59103000</v>
      </c>
      <c r="E37" s="103">
        <v>90288000</v>
      </c>
      <c r="F37" s="103">
        <v>29700000</v>
      </c>
      <c r="G37" s="103">
        <v>20196000</v>
      </c>
      <c r="H37" s="103">
        <v>5940000</v>
      </c>
      <c r="I37" s="103">
        <v>3564000</v>
      </c>
      <c r="J37" s="103">
        <v>5940000</v>
      </c>
      <c r="K37" s="103">
        <f t="shared" si="5"/>
        <v>297000000</v>
      </c>
      <c r="L37" s="104"/>
      <c r="M37" s="104" t="s">
        <v>10</v>
      </c>
      <c r="N37" s="105">
        <v>11.32933384304709</v>
      </c>
      <c r="O37" s="105">
        <v>10.586869723626867</v>
      </c>
      <c r="P37" s="105">
        <v>19.98138806113834</v>
      </c>
      <c r="Q37" s="105">
        <v>12.418506166603668</v>
      </c>
      <c r="R37" s="105">
        <v>12.26265990912905</v>
      </c>
      <c r="S37" s="105">
        <v>11.602831559701842</v>
      </c>
      <c r="T37" s="105">
        <v>9.6036733242075076</v>
      </c>
      <c r="U37" s="105">
        <v>25.52609979243929</v>
      </c>
      <c r="V37" s="105">
        <v>13.189937543203152</v>
      </c>
      <c r="W37" s="108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</row>
    <row r="38" spans="1:162" s="72" customFormat="1" ht="15.75" customHeight="1" x14ac:dyDescent="0.25">
      <c r="A38" s="22"/>
      <c r="B38" s="102" t="str">
        <v>2012-13</v>
      </c>
      <c r="C38" s="103">
        <v>142655000</v>
      </c>
      <c r="D38" s="103">
        <v>113079000</v>
      </c>
      <c r="E38" s="103">
        <v>100674000</v>
      </c>
      <c r="F38" s="103">
        <v>49189000</v>
      </c>
      <c r="G38" s="103">
        <v>31915000</v>
      </c>
      <c r="H38" s="103">
        <v>10742000</v>
      </c>
      <c r="I38" s="103">
        <v>7313000</v>
      </c>
      <c r="J38" s="103">
        <v>6132000</v>
      </c>
      <c r="K38" s="103">
        <f t="shared" si="5"/>
        <v>461699000</v>
      </c>
      <c r="L38" s="104"/>
      <c r="M38" s="104" t="s">
        <v>11</v>
      </c>
      <c r="N38" s="105">
        <v>19.390771865676207</v>
      </c>
      <c r="O38" s="105">
        <v>19.906515304457248</v>
      </c>
      <c r="P38" s="105">
        <v>21.843456314606176</v>
      </c>
      <c r="Q38" s="105">
        <v>19.838225840147192</v>
      </c>
      <c r="R38" s="105">
        <v>19.200491879121429</v>
      </c>
      <c r="S38" s="105">
        <v>20.961022488901897</v>
      </c>
      <c r="T38" s="105">
        <v>19.3502978088361</v>
      </c>
      <c r="U38" s="105">
        <v>25.625381330079318</v>
      </c>
      <c r="V38" s="105">
        <v>20.14601243574981</v>
      </c>
      <c r="W38" s="108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</row>
    <row r="39" spans="1:162" s="72" customFormat="1" ht="15.75" customHeight="1" x14ac:dyDescent="0.25">
      <c r="A39" s="22"/>
      <c r="B39" s="102" t="str">
        <v>2013-14</v>
      </c>
      <c r="C39" s="105">
        <v>0</v>
      </c>
      <c r="D39" s="103">
        <v>78324000</v>
      </c>
      <c r="E39" s="103">
        <v>67987000</v>
      </c>
      <c r="F39" s="103">
        <v>43842000</v>
      </c>
      <c r="G39" s="103">
        <v>27289000</v>
      </c>
      <c r="H39" s="103">
        <v>10033000</v>
      </c>
      <c r="I39" s="103">
        <v>5155000</v>
      </c>
      <c r="J39" s="105">
        <v>0</v>
      </c>
      <c r="K39" s="103">
        <f t="shared" si="5"/>
        <v>232630000</v>
      </c>
      <c r="L39" s="104"/>
      <c r="M39" s="104" t="s">
        <v>32</v>
      </c>
      <c r="N39" s="105">
        <v>0</v>
      </c>
      <c r="O39" s="105">
        <v>13.534272689225631</v>
      </c>
      <c r="P39" s="105">
        <v>14.504150153485384</v>
      </c>
      <c r="Q39" s="105">
        <v>17.198707802027737</v>
      </c>
      <c r="R39" s="105">
        <v>16.271908850120031</v>
      </c>
      <c r="S39" s="105">
        <v>19.522227865046982</v>
      </c>
      <c r="T39" s="105">
        <v>13.428115948069269</v>
      </c>
      <c r="U39" s="105">
        <v>0</v>
      </c>
      <c r="V39" s="105">
        <v>9.9808800267586957</v>
      </c>
      <c r="W39" s="108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</row>
    <row r="40" spans="1:162" s="72" customFormat="1" ht="15.75" customHeight="1" x14ac:dyDescent="0.25">
      <c r="A40" s="22">
        <f>A25+1</f>
        <v>8</v>
      </c>
      <c r="B40" s="102" t="s">
        <v>192</v>
      </c>
      <c r="C40" s="98"/>
      <c r="D40" s="98"/>
      <c r="E40" s="98"/>
      <c r="F40" s="98"/>
      <c r="G40" s="98"/>
      <c r="H40" s="98"/>
      <c r="I40" s="98"/>
      <c r="J40" s="98"/>
      <c r="K40" s="98"/>
      <c r="L40" s="104"/>
      <c r="M40" s="99" t="s">
        <v>192</v>
      </c>
      <c r="N40" s="98"/>
      <c r="O40" s="98"/>
      <c r="P40" s="98"/>
      <c r="Q40" s="98"/>
      <c r="R40" s="98"/>
      <c r="S40" s="98"/>
      <c r="T40" s="98"/>
      <c r="U40" s="98"/>
      <c r="V40" s="98"/>
      <c r="W40" s="108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</row>
    <row r="41" spans="1:162" s="72" customFormat="1" ht="15.75" customHeight="1" x14ac:dyDescent="0.25">
      <c r="A41" s="22"/>
      <c r="B41" s="102" t="str">
        <f t="array" ref="B41:B44">Label_FinancialYears</f>
        <v>2010-11</v>
      </c>
      <c r="C41" s="105">
        <f t="array" ref="C41:J44">_1219_NationalSolarSchoolsPlan</f>
        <v>0</v>
      </c>
      <c r="D41" s="102">
        <v>50000</v>
      </c>
      <c r="E41" s="105">
        <v>0</v>
      </c>
      <c r="F41" s="105">
        <v>0</v>
      </c>
      <c r="G41" s="105">
        <v>0</v>
      </c>
      <c r="H41" s="105">
        <v>0</v>
      </c>
      <c r="I41" s="105">
        <v>0</v>
      </c>
      <c r="J41" s="105">
        <v>0</v>
      </c>
      <c r="K41" s="102">
        <f t="shared" ref="K41:K44" si="6">SUM(C41:J41)</f>
        <v>50000</v>
      </c>
      <c r="L41" s="104"/>
      <c r="M41" s="104" t="s">
        <v>9</v>
      </c>
      <c r="N41" s="105">
        <f t="array" ref="N41:V44">C41:K44/Population_IncludingTotal</f>
        <v>0</v>
      </c>
      <c r="O41" s="105">
        <v>9.0980038797527744E-3</v>
      </c>
      <c r="P41" s="105">
        <v>0</v>
      </c>
      <c r="Q41" s="105">
        <v>0</v>
      </c>
      <c r="R41" s="105">
        <v>0</v>
      </c>
      <c r="S41" s="105">
        <v>0</v>
      </c>
      <c r="T41" s="105">
        <v>0</v>
      </c>
      <c r="U41" s="105">
        <v>0</v>
      </c>
      <c r="V41" s="105">
        <v>2.2553630277436718E-3</v>
      </c>
      <c r="W41" s="108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</row>
    <row r="42" spans="1:162" s="72" customFormat="1" ht="15.75" customHeight="1" x14ac:dyDescent="0.25">
      <c r="B42" s="102" t="str">
        <v>2011-12</v>
      </c>
      <c r="C42" s="103">
        <v>10737000</v>
      </c>
      <c r="D42" s="103">
        <v>5140000</v>
      </c>
      <c r="E42" s="103">
        <v>5495000</v>
      </c>
      <c r="F42" s="103">
        <v>6916000</v>
      </c>
      <c r="G42" s="103">
        <v>2695000</v>
      </c>
      <c r="H42" s="103">
        <v>1007000</v>
      </c>
      <c r="I42" s="102">
        <v>812000</v>
      </c>
      <c r="J42" s="103">
        <v>1088000</v>
      </c>
      <c r="K42" s="103">
        <f t="shared" si="6"/>
        <v>33890000</v>
      </c>
      <c r="L42" s="104"/>
      <c r="M42" s="104" t="s">
        <v>10</v>
      </c>
      <c r="N42" s="105">
        <v>1.4786013865829972</v>
      </c>
      <c r="O42" s="105">
        <v>0.92070640034248841</v>
      </c>
      <c r="P42" s="105">
        <v>1.2160832823404568</v>
      </c>
      <c r="Q42" s="105">
        <v>2.8917975975835342</v>
      </c>
      <c r="R42" s="105">
        <v>1.6363571229502274</v>
      </c>
      <c r="S42" s="105">
        <v>1.9670120169393528</v>
      </c>
      <c r="T42" s="105">
        <v>2.1880422949653471</v>
      </c>
      <c r="U42" s="105">
        <v>4.6754876387498223</v>
      </c>
      <c r="V42" s="105">
        <v>1.5050740179769522</v>
      </c>
      <c r="W42" s="108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</row>
    <row r="43" spans="1:162" s="72" customFormat="1" ht="15.75" customHeight="1" x14ac:dyDescent="0.25">
      <c r="A43" s="22"/>
      <c r="B43" s="102" t="str">
        <v>2012-13</v>
      </c>
      <c r="C43" s="103">
        <v>4881000</v>
      </c>
      <c r="D43" s="103">
        <v>1230000</v>
      </c>
      <c r="E43" s="103">
        <v>5661000</v>
      </c>
      <c r="F43" s="103">
        <v>1310000</v>
      </c>
      <c r="G43" s="103">
        <v>3619000</v>
      </c>
      <c r="H43" s="103">
        <v>1253000</v>
      </c>
      <c r="I43" s="103">
        <v>1194000</v>
      </c>
      <c r="J43" s="103">
        <v>1704000</v>
      </c>
      <c r="K43" s="103">
        <f t="shared" si="6"/>
        <v>20852000</v>
      </c>
      <c r="L43" s="104"/>
      <c r="M43" s="104" t="s">
        <v>11</v>
      </c>
      <c r="N43" s="105">
        <v>0.66346330290817401</v>
      </c>
      <c r="O43" s="105">
        <v>0.21653015877822065</v>
      </c>
      <c r="P43" s="105">
        <v>1.2282794584201042</v>
      </c>
      <c r="Q43" s="105">
        <v>0.52833104658750574</v>
      </c>
      <c r="R43" s="105">
        <v>2.1772389193338695</v>
      </c>
      <c r="S43" s="105">
        <v>2.4449973169422901</v>
      </c>
      <c r="T43" s="105">
        <v>3.1593402958772461</v>
      </c>
      <c r="U43" s="105">
        <v>7.1209474537598103</v>
      </c>
      <c r="V43" s="105">
        <v>0.90986692912537181</v>
      </c>
      <c r="W43" s="108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</row>
    <row r="44" spans="1:162" s="72" customFormat="1" ht="15.75" customHeight="1" x14ac:dyDescent="0.25">
      <c r="A44" s="22"/>
      <c r="B44" s="102" t="str">
        <v>2013-14</v>
      </c>
      <c r="C44" s="103">
        <v>2382000</v>
      </c>
      <c r="D44" s="103">
        <v>5437000</v>
      </c>
      <c r="E44" s="103">
        <v>4552000</v>
      </c>
      <c r="F44" s="103">
        <v>3412000</v>
      </c>
      <c r="G44" s="102">
        <v>924000</v>
      </c>
      <c r="H44" s="102">
        <v>246000</v>
      </c>
      <c r="I44" s="102">
        <v>382000</v>
      </c>
      <c r="J44" s="102">
        <v>615000</v>
      </c>
      <c r="K44" s="103">
        <f t="shared" si="6"/>
        <v>17950000</v>
      </c>
      <c r="L44" s="104"/>
      <c r="M44" s="104" t="s">
        <v>32</v>
      </c>
      <c r="N44" s="105">
        <v>0.3190795078620548</v>
      </c>
      <c r="O44" s="105">
        <v>0.93950565103058781</v>
      </c>
      <c r="P44" s="105">
        <v>0.97111052846375734</v>
      </c>
      <c r="Q44" s="105">
        <v>1.338488002840168</v>
      </c>
      <c r="R44" s="105">
        <v>0.55096353026900613</v>
      </c>
      <c r="S44" s="105">
        <v>0.4786672037079196</v>
      </c>
      <c r="T44" s="105">
        <v>0.99506116239814946</v>
      </c>
      <c r="U44" s="105">
        <v>2.5224870491823452</v>
      </c>
      <c r="V44" s="105">
        <v>0.77013625276326603</v>
      </c>
      <c r="W44" s="108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</row>
    <row r="45" spans="1:162" s="72" customFormat="1" ht="15.75" customHeight="1" x14ac:dyDescent="0.25">
      <c r="A45" s="22">
        <f>A35+1</f>
        <v>14</v>
      </c>
      <c r="B45" s="102" t="s">
        <v>201</v>
      </c>
      <c r="C45" s="98"/>
      <c r="D45" s="98"/>
      <c r="E45" s="98"/>
      <c r="F45" s="98"/>
      <c r="G45" s="98"/>
      <c r="H45" s="98"/>
      <c r="I45" s="98"/>
      <c r="J45" s="98"/>
      <c r="K45" s="98"/>
      <c r="L45" s="104"/>
      <c r="M45" s="99" t="s">
        <v>201</v>
      </c>
      <c r="N45" s="98"/>
      <c r="O45" s="98"/>
      <c r="P45" s="98"/>
      <c r="Q45" s="98"/>
      <c r="R45" s="98"/>
      <c r="S45" s="98"/>
      <c r="T45" s="98"/>
      <c r="U45" s="98"/>
      <c r="V45" s="98"/>
      <c r="W45" s="108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</row>
    <row r="46" spans="1:162" s="72" customFormat="1" ht="15.75" customHeight="1" x14ac:dyDescent="0.25">
      <c r="A46" s="22"/>
      <c r="B46" s="102" t="str">
        <f t="array" ref="B46:B49">Label_FinancialYears</f>
        <v>2010-11</v>
      </c>
      <c r="C46" s="105">
        <f t="array" ref="C46:J49">_1229_SmarterSchools_LiteracyandNumeracy</f>
        <v>0</v>
      </c>
      <c r="D46" s="105">
        <v>0</v>
      </c>
      <c r="E46" s="105">
        <v>0</v>
      </c>
      <c r="F46" s="105">
        <v>0</v>
      </c>
      <c r="G46" s="105">
        <v>0</v>
      </c>
      <c r="H46" s="105">
        <v>0</v>
      </c>
      <c r="I46" s="105">
        <v>0</v>
      </c>
      <c r="J46" s="105">
        <v>0</v>
      </c>
      <c r="K46" s="105">
        <f t="shared" ref="K46:K49" si="7">SUM(C46:J46)</f>
        <v>0</v>
      </c>
      <c r="L46" s="104"/>
      <c r="M46" s="104" t="s">
        <v>9</v>
      </c>
      <c r="N46" s="105">
        <f t="array" ref="N46:V49">C46:K49/Population_IncludingTotal</f>
        <v>0</v>
      </c>
      <c r="O46" s="105">
        <v>0</v>
      </c>
      <c r="P46" s="105">
        <v>0</v>
      </c>
      <c r="Q46" s="105">
        <v>0</v>
      </c>
      <c r="R46" s="105">
        <v>0</v>
      </c>
      <c r="S46" s="105">
        <v>0</v>
      </c>
      <c r="T46" s="105">
        <v>0</v>
      </c>
      <c r="U46" s="105">
        <v>0</v>
      </c>
      <c r="V46" s="105">
        <v>0</v>
      </c>
      <c r="W46" s="108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</row>
    <row r="47" spans="1:162" s="72" customFormat="1" ht="15.75" customHeight="1" x14ac:dyDescent="0.25">
      <c r="B47" s="102" t="str">
        <v>2011-12</v>
      </c>
      <c r="C47" s="105">
        <v>0</v>
      </c>
      <c r="D47" s="105">
        <v>0</v>
      </c>
      <c r="E47" s="105">
        <v>0</v>
      </c>
      <c r="F47" s="105">
        <v>0</v>
      </c>
      <c r="G47" s="105">
        <v>0</v>
      </c>
      <c r="H47" s="105">
        <v>0</v>
      </c>
      <c r="I47" s="105">
        <v>0</v>
      </c>
      <c r="J47" s="105">
        <v>0</v>
      </c>
      <c r="K47" s="105">
        <f t="shared" si="7"/>
        <v>0</v>
      </c>
      <c r="L47" s="104"/>
      <c r="M47" s="104" t="s">
        <v>10</v>
      </c>
      <c r="N47" s="105">
        <v>0</v>
      </c>
      <c r="O47" s="105">
        <v>0</v>
      </c>
      <c r="P47" s="105">
        <v>0</v>
      </c>
      <c r="Q47" s="105">
        <v>0</v>
      </c>
      <c r="R47" s="105">
        <v>0</v>
      </c>
      <c r="S47" s="105">
        <v>0</v>
      </c>
      <c r="T47" s="105">
        <v>0</v>
      </c>
      <c r="U47" s="105">
        <v>0</v>
      </c>
      <c r="V47" s="105">
        <v>0</v>
      </c>
      <c r="W47" s="108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</row>
    <row r="48" spans="1:162" s="72" customFormat="1" ht="15.75" customHeight="1" x14ac:dyDescent="0.25">
      <c r="A48" s="22"/>
      <c r="B48" s="102" t="str">
        <v>2012-13</v>
      </c>
      <c r="C48" s="103">
        <v>39272000</v>
      </c>
      <c r="D48" s="103">
        <v>19585000</v>
      </c>
      <c r="E48" s="103">
        <v>32472000</v>
      </c>
      <c r="F48" s="103">
        <v>15204000</v>
      </c>
      <c r="G48" s="103">
        <v>9905000</v>
      </c>
      <c r="H48" s="103">
        <v>3752000</v>
      </c>
      <c r="I48" s="103">
        <v>1171000</v>
      </c>
      <c r="J48" s="103">
        <v>3659000</v>
      </c>
      <c r="K48" s="103">
        <f t="shared" si="7"/>
        <v>125020000</v>
      </c>
      <c r="L48" s="104"/>
      <c r="M48" s="104" t="s">
        <v>11</v>
      </c>
      <c r="N48" s="105">
        <v>5.3381542372075002</v>
      </c>
      <c r="O48" s="105">
        <v>3.4477586663995541</v>
      </c>
      <c r="P48" s="105">
        <v>7.0455203274717579</v>
      </c>
      <c r="Q48" s="105">
        <v>6.1318665895545319</v>
      </c>
      <c r="R48" s="105">
        <v>5.958980794695214</v>
      </c>
      <c r="S48" s="105">
        <v>7.3213327479389241</v>
      </c>
      <c r="T48" s="105">
        <v>3.0984819819700631</v>
      </c>
      <c r="U48" s="105">
        <v>15.290813810626259</v>
      </c>
      <c r="V48" s="105">
        <v>5.4551871992736425</v>
      </c>
      <c r="W48" s="108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</row>
    <row r="49" spans="1:162" s="72" customFormat="1" ht="15.75" customHeight="1" x14ac:dyDescent="0.25">
      <c r="A49" s="22"/>
      <c r="B49" s="102" t="str">
        <v>2013-14</v>
      </c>
      <c r="C49" s="103">
        <v>19678000</v>
      </c>
      <c r="D49" s="103">
        <v>9814000</v>
      </c>
      <c r="E49" s="103">
        <v>16271000</v>
      </c>
      <c r="F49" s="103">
        <v>7618000</v>
      </c>
      <c r="G49" s="103">
        <v>4963000</v>
      </c>
      <c r="H49" s="103">
        <v>1880000</v>
      </c>
      <c r="I49" s="102">
        <v>587000</v>
      </c>
      <c r="J49" s="103">
        <v>1834000</v>
      </c>
      <c r="K49" s="103">
        <f t="shared" si="7"/>
        <v>62645000</v>
      </c>
      <c r="L49" s="104"/>
      <c r="M49" s="104" t="s">
        <v>32</v>
      </c>
      <c r="N49" s="105">
        <v>2.6359557328755305</v>
      </c>
      <c r="O49" s="105">
        <v>1.695844851795878</v>
      </c>
      <c r="P49" s="105">
        <v>3.4712081301919584</v>
      </c>
      <c r="Q49" s="105">
        <v>2.9884529911009379</v>
      </c>
      <c r="R49" s="105">
        <v>2.9593419921267072</v>
      </c>
      <c r="S49" s="105">
        <v>3.6581070852475155</v>
      </c>
      <c r="T49" s="105">
        <v>1.5290599537374705</v>
      </c>
      <c r="U49" s="105">
        <v>7.5223434930088144</v>
      </c>
      <c r="V49" s="105">
        <v>2.6877540698804903</v>
      </c>
      <c r="W49" s="108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</row>
    <row r="50" spans="1:162" s="72" customFormat="1" ht="15.75" customHeight="1" x14ac:dyDescent="0.25">
      <c r="A50" s="22">
        <f>A65+1</f>
        <v>6</v>
      </c>
      <c r="B50" s="102" t="s">
        <v>190</v>
      </c>
      <c r="C50" s="98"/>
      <c r="D50" s="98"/>
      <c r="E50" s="98"/>
      <c r="F50" s="98"/>
      <c r="G50" s="98"/>
      <c r="H50" s="98"/>
      <c r="I50" s="98"/>
      <c r="J50" s="98"/>
      <c r="K50" s="98"/>
      <c r="L50" s="104"/>
      <c r="M50" s="99" t="s">
        <v>190</v>
      </c>
      <c r="N50" s="98"/>
      <c r="O50" s="98"/>
      <c r="P50" s="98"/>
      <c r="Q50" s="98"/>
      <c r="R50" s="98"/>
      <c r="S50" s="98"/>
      <c r="T50" s="98"/>
      <c r="U50" s="98"/>
      <c r="V50" s="98"/>
      <c r="W50" s="108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</row>
    <row r="51" spans="1:162" s="72" customFormat="1" ht="15.75" customHeight="1" x14ac:dyDescent="0.25">
      <c r="A51" s="22"/>
      <c r="B51" s="102" t="str">
        <f t="array" ref="B51:B54">Label_FinancialYears</f>
        <v>2010-11</v>
      </c>
      <c r="C51" s="103">
        <f t="array" ref="C51:J54">_1216_SmarterSchools_ImprovingTeacherQuality</f>
        <v>10886000</v>
      </c>
      <c r="D51" s="103">
        <v>8646000</v>
      </c>
      <c r="E51" s="103">
        <v>6710000</v>
      </c>
      <c r="F51" s="103">
        <v>3444000</v>
      </c>
      <c r="G51" s="103">
        <v>2485000</v>
      </c>
      <c r="H51" s="102">
        <v>807000</v>
      </c>
      <c r="I51" s="102">
        <v>608000</v>
      </c>
      <c r="J51" s="102">
        <v>415000</v>
      </c>
      <c r="K51" s="103">
        <f t="shared" ref="K51:K54" si="8">SUM(C51:J51)</f>
        <v>34001000</v>
      </c>
      <c r="L51" s="104"/>
      <c r="M51" s="104" t="s">
        <v>9</v>
      </c>
      <c r="N51" s="105">
        <f t="array" ref="N51:V54">C51:K54/Population_IncludingTotal</f>
        <v>1.5161790060601199</v>
      </c>
      <c r="O51" s="105">
        <v>1.5732268308868498</v>
      </c>
      <c r="P51" s="105">
        <v>1.5123232937003959</v>
      </c>
      <c r="Q51" s="105">
        <v>1.4850825527378946</v>
      </c>
      <c r="R51" s="105">
        <v>1.522221990809087</v>
      </c>
      <c r="S51" s="105">
        <v>1.5816737518594957</v>
      </c>
      <c r="T51" s="105">
        <v>1.6665159127600848</v>
      </c>
      <c r="U51" s="105">
        <v>1.8020052193018641</v>
      </c>
      <c r="V51" s="105">
        <v>1.5336919661262516</v>
      </c>
      <c r="W51" s="108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</row>
    <row r="52" spans="1:162" s="72" customFormat="1" ht="15.75" customHeight="1" x14ac:dyDescent="0.25">
      <c r="B52" s="102" t="str">
        <v>2011-12</v>
      </c>
      <c r="C52" s="103">
        <v>19329563</v>
      </c>
      <c r="D52" s="103">
        <v>15380214</v>
      </c>
      <c r="E52" s="103">
        <v>12014613</v>
      </c>
      <c r="F52" s="103">
        <v>6179899</v>
      </c>
      <c r="G52" s="103">
        <v>4414404</v>
      </c>
      <c r="H52" s="103">
        <v>1440183</v>
      </c>
      <c r="I52" s="103">
        <v>1081657</v>
      </c>
      <c r="J52" s="102">
        <v>758827</v>
      </c>
      <c r="K52" s="103">
        <f t="shared" si="8"/>
        <v>60599360</v>
      </c>
      <c r="L52" s="104"/>
      <c r="M52" s="104" t="s">
        <v>10</v>
      </c>
      <c r="N52" s="105">
        <v>2.6618905330952223</v>
      </c>
      <c r="O52" s="105">
        <v>2.7549925035869931</v>
      </c>
      <c r="P52" s="105">
        <v>2.6589208395068833</v>
      </c>
      <c r="Q52" s="105">
        <v>2.5840105670197926</v>
      </c>
      <c r="R52" s="105">
        <v>2.680349324296837</v>
      </c>
      <c r="S52" s="105">
        <v>2.8131651118091043</v>
      </c>
      <c r="T52" s="105">
        <v>2.9146690451297195</v>
      </c>
      <c r="U52" s="105">
        <v>3.26092486989854</v>
      </c>
      <c r="V52" s="105">
        <v>2.6912517628218295</v>
      </c>
      <c r="W52" s="108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</row>
    <row r="53" spans="1:162" s="72" customFormat="1" ht="15.75" customHeight="1" x14ac:dyDescent="0.25">
      <c r="A53" s="22"/>
      <c r="B53" s="102" t="str">
        <v>2012-13</v>
      </c>
      <c r="C53" s="103">
        <v>5696000</v>
      </c>
      <c r="D53" s="103">
        <v>4550000</v>
      </c>
      <c r="E53" s="103">
        <v>3603000</v>
      </c>
      <c r="F53" s="103">
        <v>1862000</v>
      </c>
      <c r="G53" s="103">
        <v>1303000</v>
      </c>
      <c r="H53" s="102">
        <v>429000</v>
      </c>
      <c r="I53" s="102">
        <v>320000</v>
      </c>
      <c r="J53" s="102">
        <v>237000</v>
      </c>
      <c r="K53" s="103">
        <f t="shared" si="8"/>
        <v>18000000</v>
      </c>
      <c r="L53" s="104"/>
      <c r="M53" s="104" t="s">
        <v>11</v>
      </c>
      <c r="N53" s="105">
        <v>0.77424441167075586</v>
      </c>
      <c r="O53" s="105">
        <v>0.80098554669992195</v>
      </c>
      <c r="P53" s="105">
        <v>0.78175073108772919</v>
      </c>
      <c r="Q53" s="105">
        <v>0.75095603721063797</v>
      </c>
      <c r="R53" s="105">
        <v>0.7839022691052866</v>
      </c>
      <c r="S53" s="105">
        <v>0.83711400556124693</v>
      </c>
      <c r="T53" s="105">
        <v>0.84672436740428703</v>
      </c>
      <c r="U53" s="105">
        <v>0.99041346627997362</v>
      </c>
      <c r="V53" s="105">
        <v>0.78542128928911825</v>
      </c>
      <c r="W53" s="108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</row>
    <row r="54" spans="1:162" s="72" customFormat="1" ht="15.75" customHeight="1" x14ac:dyDescent="0.25">
      <c r="A54" s="22"/>
      <c r="B54" s="102" t="str">
        <v>2013-14</v>
      </c>
      <c r="C54" s="105">
        <v>0</v>
      </c>
      <c r="D54" s="105">
        <v>0</v>
      </c>
      <c r="E54" s="105">
        <v>0</v>
      </c>
      <c r="F54" s="105">
        <v>0</v>
      </c>
      <c r="G54" s="105">
        <v>0</v>
      </c>
      <c r="H54" s="105">
        <v>0</v>
      </c>
      <c r="I54" s="105">
        <v>0</v>
      </c>
      <c r="J54" s="105">
        <v>0</v>
      </c>
      <c r="K54" s="105">
        <f t="shared" si="8"/>
        <v>0</v>
      </c>
      <c r="L54" s="104"/>
      <c r="M54" s="104" t="s">
        <v>32</v>
      </c>
      <c r="N54" s="105">
        <v>0</v>
      </c>
      <c r="O54" s="105">
        <v>0</v>
      </c>
      <c r="P54" s="105">
        <v>0</v>
      </c>
      <c r="Q54" s="105">
        <v>0</v>
      </c>
      <c r="R54" s="105">
        <v>0</v>
      </c>
      <c r="S54" s="105">
        <v>0</v>
      </c>
      <c r="T54" s="105">
        <v>0</v>
      </c>
      <c r="U54" s="105">
        <v>0</v>
      </c>
      <c r="V54" s="105">
        <v>0</v>
      </c>
      <c r="W54" s="108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</row>
    <row r="55" spans="1:162" s="72" customFormat="1" ht="15.75" customHeight="1" x14ac:dyDescent="0.25">
      <c r="A55" s="22">
        <f>A45+1</f>
        <v>15</v>
      </c>
      <c r="B55" s="102" t="s">
        <v>202</v>
      </c>
      <c r="C55" s="98"/>
      <c r="D55" s="98"/>
      <c r="E55" s="98"/>
      <c r="F55" s="98"/>
      <c r="G55" s="98"/>
      <c r="H55" s="98"/>
      <c r="I55" s="98"/>
      <c r="J55" s="98"/>
      <c r="K55" s="98"/>
      <c r="L55" s="104"/>
      <c r="M55" s="99" t="s">
        <v>202</v>
      </c>
      <c r="N55" s="98"/>
      <c r="O55" s="98"/>
      <c r="P55" s="98"/>
      <c r="Q55" s="98"/>
      <c r="R55" s="98"/>
      <c r="S55" s="98"/>
      <c r="T55" s="98"/>
      <c r="U55" s="98"/>
      <c r="V55" s="98"/>
      <c r="W55" s="108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</row>
    <row r="56" spans="1:162" s="72" customFormat="1" ht="15.75" customHeight="1" x14ac:dyDescent="0.25">
      <c r="A56" s="22"/>
      <c r="B56" s="102" t="str">
        <f t="array" ref="B56:B59">Label_FinancialYears</f>
        <v>2010-11</v>
      </c>
      <c r="C56" s="103">
        <f t="array" ref="C56:J59">_1230_TradeTrainingCentresinSchools</f>
        <v>72818000</v>
      </c>
      <c r="D56" s="103">
        <v>9944000</v>
      </c>
      <c r="E56" s="103">
        <v>35972000</v>
      </c>
      <c r="F56" s="103">
        <v>23880000</v>
      </c>
      <c r="G56" s="103">
        <v>36921000</v>
      </c>
      <c r="H56" s="103">
        <v>8560000</v>
      </c>
      <c r="I56" s="102">
        <v>24000</v>
      </c>
      <c r="J56" s="103">
        <v>2487000</v>
      </c>
      <c r="K56" s="103">
        <f t="shared" ref="K56:K59" si="9">SUM(C56:J56)</f>
        <v>190606000</v>
      </c>
      <c r="L56" s="104"/>
      <c r="M56" s="104" t="s">
        <v>9</v>
      </c>
      <c r="N56" s="105">
        <f t="array" ref="N56:V59">C56:K59/Population_IncludingTotal</f>
        <v>10.141936695139243</v>
      </c>
      <c r="O56" s="105">
        <v>1.8094110116052318</v>
      </c>
      <c r="P56" s="105">
        <v>8.1074953086424202</v>
      </c>
      <c r="Q56" s="105">
        <v>10.297262299471813</v>
      </c>
      <c r="R56" s="105">
        <v>22.616482141916418</v>
      </c>
      <c r="S56" s="105">
        <v>16.777109437320053</v>
      </c>
      <c r="T56" s="105">
        <v>6.5783522872108605E-2</v>
      </c>
      <c r="U56" s="105">
        <v>10.799004772057195</v>
      </c>
      <c r="V56" s="105">
        <v>8.5977145053222053</v>
      </c>
      <c r="W56" s="108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</row>
    <row r="57" spans="1:162" s="72" customFormat="1" ht="15.75" customHeight="1" x14ac:dyDescent="0.25">
      <c r="B57" s="102" t="str">
        <v>2011-12</v>
      </c>
      <c r="C57" s="103">
        <v>70094000</v>
      </c>
      <c r="D57" s="103">
        <v>64734000</v>
      </c>
      <c r="E57" s="103">
        <v>24839000</v>
      </c>
      <c r="F57" s="103">
        <v>26069000</v>
      </c>
      <c r="G57" s="103">
        <v>20864000</v>
      </c>
      <c r="H57" s="103">
        <v>4852000</v>
      </c>
      <c r="I57" s="102">
        <v>30000</v>
      </c>
      <c r="J57" s="103">
        <v>3864000</v>
      </c>
      <c r="K57" s="103">
        <f t="shared" si="9"/>
        <v>215346000</v>
      </c>
      <c r="L57" s="104"/>
      <c r="M57" s="104" t="s">
        <v>10</v>
      </c>
      <c r="N57" s="105">
        <v>9.652704255485574</v>
      </c>
      <c r="O57" s="105">
        <v>11.59552687155071</v>
      </c>
      <c r="P57" s="105">
        <v>5.4970505277624397</v>
      </c>
      <c r="Q57" s="105">
        <v>10.900270614720236</v>
      </c>
      <c r="R57" s="105">
        <v>12.668257889882577</v>
      </c>
      <c r="S57" s="105">
        <v>9.4775991124029186</v>
      </c>
      <c r="T57" s="105">
        <v>8.083900104551775E-2</v>
      </c>
      <c r="U57" s="105">
        <v>16.60485683467768</v>
      </c>
      <c r="V57" s="105">
        <v>9.5636373406687749</v>
      </c>
      <c r="W57" s="108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</row>
    <row r="58" spans="1:162" s="72" customFormat="1" ht="15.75" customHeight="1" x14ac:dyDescent="0.25">
      <c r="A58" s="22"/>
      <c r="B58" s="102" t="str">
        <v>2012-13</v>
      </c>
      <c r="C58" s="103">
        <v>31844000</v>
      </c>
      <c r="D58" s="103">
        <v>25171000</v>
      </c>
      <c r="E58" s="103">
        <v>24967000</v>
      </c>
      <c r="F58" s="103">
        <v>23266000</v>
      </c>
      <c r="G58" s="103">
        <v>11635000</v>
      </c>
      <c r="H58" s="103">
        <v>3896000</v>
      </c>
      <c r="I58" s="103">
        <v>7551000</v>
      </c>
      <c r="J58" s="103">
        <v>1683000</v>
      </c>
      <c r="K58" s="103">
        <f t="shared" si="9"/>
        <v>130013000</v>
      </c>
      <c r="L58" s="104"/>
      <c r="M58" s="104" t="s">
        <v>11</v>
      </c>
      <c r="N58" s="105">
        <v>4.3284829784486565</v>
      </c>
      <c r="O58" s="105">
        <v>4.4311224606557662</v>
      </c>
      <c r="P58" s="105">
        <v>5.4171441862523828</v>
      </c>
      <c r="Q58" s="105">
        <v>9.3833207098510751</v>
      </c>
      <c r="R58" s="105">
        <v>6.9997719885188099</v>
      </c>
      <c r="S58" s="105">
        <v>7.6023220644909504</v>
      </c>
      <c r="T58" s="105">
        <v>19.980049057093037</v>
      </c>
      <c r="U58" s="105">
        <v>7.0331892985198126</v>
      </c>
      <c r="V58" s="105">
        <v>5.6730543380192291</v>
      </c>
      <c r="W58" s="108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</row>
    <row r="59" spans="1:162" s="72" customFormat="1" ht="15.75" customHeight="1" x14ac:dyDescent="0.25">
      <c r="A59" s="22"/>
      <c r="B59" s="102" t="str">
        <v>2013-14</v>
      </c>
      <c r="C59" s="103">
        <v>1135000</v>
      </c>
      <c r="D59" s="103">
        <v>37818000</v>
      </c>
      <c r="E59" s="103">
        <v>5105000</v>
      </c>
      <c r="F59" s="103">
        <v>8513000</v>
      </c>
      <c r="G59" s="103">
        <v>3794000</v>
      </c>
      <c r="H59" s="102">
        <v>789000</v>
      </c>
      <c r="I59" s="103">
        <v>5131000</v>
      </c>
      <c r="J59" s="103">
        <v>6831000</v>
      </c>
      <c r="K59" s="103">
        <f t="shared" si="9"/>
        <v>69116000</v>
      </c>
      <c r="L59" s="104"/>
      <c r="M59" s="104" t="s">
        <v>32</v>
      </c>
      <c r="N59" s="105">
        <v>0.15203830454384223</v>
      </c>
      <c r="O59" s="105">
        <v>6.5348951095594572</v>
      </c>
      <c r="P59" s="105">
        <v>1.089085950748568</v>
      </c>
      <c r="Q59" s="105">
        <v>3.3395511043899031</v>
      </c>
      <c r="R59" s="105">
        <v>2.2622896470136467</v>
      </c>
      <c r="S59" s="105">
        <v>1.5352374948193031</v>
      </c>
      <c r="T59" s="105">
        <v>13.365599016400274</v>
      </c>
      <c r="U59" s="105">
        <v>28.01806346823512</v>
      </c>
      <c r="V59" s="105">
        <v>2.965389261614813</v>
      </c>
      <c r="W59" s="108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</row>
    <row r="60" spans="1:162" s="72" customFormat="1" ht="15.75" customHeight="1" x14ac:dyDescent="0.25">
      <c r="A60" s="22">
        <f>A106+1</f>
        <v>4</v>
      </c>
      <c r="B60" s="102" t="s">
        <v>188</v>
      </c>
      <c r="C60" s="98"/>
      <c r="D60" s="98"/>
      <c r="E60" s="98"/>
      <c r="F60" s="98"/>
      <c r="G60" s="98"/>
      <c r="H60" s="98"/>
      <c r="I60" s="98"/>
      <c r="J60" s="98"/>
      <c r="K60" s="98"/>
      <c r="L60" s="104"/>
      <c r="M60" s="99" t="s">
        <v>188</v>
      </c>
      <c r="N60" s="98"/>
      <c r="O60" s="98"/>
      <c r="P60" s="98"/>
      <c r="Q60" s="98"/>
      <c r="R60" s="98"/>
      <c r="S60" s="98"/>
      <c r="T60" s="98"/>
      <c r="U60" s="98"/>
      <c r="V60" s="98"/>
      <c r="W60" s="108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</row>
    <row r="61" spans="1:162" s="72" customFormat="1" ht="15.75" customHeight="1" x14ac:dyDescent="0.25">
      <c r="A61" s="22"/>
      <c r="B61" s="102" t="str">
        <f t="array" ref="B61:B64">Label_FinancialYears</f>
        <v>2010-11</v>
      </c>
      <c r="C61" s="103">
        <f t="array" ref="C61:J64">_1214_DigitalEducationRevolution</f>
        <v>20122000</v>
      </c>
      <c r="D61" s="103">
        <v>14781000</v>
      </c>
      <c r="E61" s="103">
        <v>13586000</v>
      </c>
      <c r="F61" s="103">
        <v>6311000</v>
      </c>
      <c r="G61" s="103">
        <v>4682000</v>
      </c>
      <c r="H61" s="103">
        <v>1697000</v>
      </c>
      <c r="I61" s="103">
        <v>1095000</v>
      </c>
      <c r="J61" s="102">
        <v>672000</v>
      </c>
      <c r="K61" s="103">
        <f t="shared" ref="K61:K64" si="10">SUM(C61:J61)</f>
        <v>62946000</v>
      </c>
      <c r="L61" s="104"/>
      <c r="M61" s="104" t="s">
        <v>9</v>
      </c>
      <c r="N61" s="105">
        <f t="array" ref="N61:V64">C61:K64/Population_IncludingTotal</f>
        <v>2.8025495094563415</v>
      </c>
      <c r="O61" s="105">
        <v>2.6895519069325151</v>
      </c>
      <c r="P61" s="105">
        <v>3.0620602486160324</v>
      </c>
      <c r="Q61" s="105">
        <v>2.7213577207691211</v>
      </c>
      <c r="R61" s="105">
        <v>2.8680254973714869</v>
      </c>
      <c r="S61" s="105">
        <v>3.3260227470948749</v>
      </c>
      <c r="T61" s="105">
        <v>3.0013732310399552</v>
      </c>
      <c r="U61" s="105">
        <v>2.9179458008936208</v>
      </c>
      <c r="V61" s="105">
        <v>2.8393216228870632</v>
      </c>
      <c r="W61" s="108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</row>
    <row r="62" spans="1:162" s="72" customFormat="1" ht="15.75" customHeight="1" x14ac:dyDescent="0.25">
      <c r="B62" s="102" t="str">
        <v>2011-12</v>
      </c>
      <c r="C62" s="103">
        <v>40245000</v>
      </c>
      <c r="D62" s="103">
        <v>29562000</v>
      </c>
      <c r="E62" s="103">
        <v>27171000</v>
      </c>
      <c r="F62" s="103">
        <v>12731000</v>
      </c>
      <c r="G62" s="103">
        <v>9364000</v>
      </c>
      <c r="H62" s="103">
        <v>3394000</v>
      </c>
      <c r="I62" s="103">
        <v>2189000</v>
      </c>
      <c r="J62" s="103">
        <v>1344000</v>
      </c>
      <c r="K62" s="103">
        <f t="shared" si="10"/>
        <v>126000000</v>
      </c>
      <c r="L62" s="104"/>
      <c r="M62" s="104" t="s">
        <v>10</v>
      </c>
      <c r="N62" s="105">
        <v>5.5421731212659706</v>
      </c>
      <c r="O62" s="105">
        <v>5.2953156822810588</v>
      </c>
      <c r="P62" s="105">
        <v>6.0131390108230303</v>
      </c>
      <c r="Q62" s="105">
        <v>5.3232323908091344</v>
      </c>
      <c r="R62" s="105">
        <v>5.6856579218203818</v>
      </c>
      <c r="S62" s="105">
        <v>6.6296313659306483</v>
      </c>
      <c r="T62" s="105">
        <v>5.8985524429546112</v>
      </c>
      <c r="U62" s="105">
        <v>5.7756023772791929</v>
      </c>
      <c r="V62" s="105">
        <v>5.5957310789346701</v>
      </c>
      <c r="W62" s="108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</row>
    <row r="63" spans="1:162" s="72" customFormat="1" ht="15.75" customHeight="1" x14ac:dyDescent="0.25">
      <c r="A63" s="22"/>
      <c r="B63" s="102" t="str">
        <v>2012-13</v>
      </c>
      <c r="C63" s="103">
        <v>40246000</v>
      </c>
      <c r="D63" s="103">
        <v>29562000</v>
      </c>
      <c r="E63" s="103">
        <v>27171000</v>
      </c>
      <c r="F63" s="103">
        <v>12731000</v>
      </c>
      <c r="G63" s="103">
        <v>9364000</v>
      </c>
      <c r="H63" s="103">
        <v>3394000</v>
      </c>
      <c r="I63" s="103">
        <v>2189000</v>
      </c>
      <c r="J63" s="103">
        <v>1344000</v>
      </c>
      <c r="K63" s="103">
        <f t="shared" si="10"/>
        <v>126001000</v>
      </c>
      <c r="L63" s="104"/>
      <c r="M63" s="104" t="s">
        <v>11</v>
      </c>
      <c r="N63" s="105">
        <v>5.4705478567593468</v>
      </c>
      <c r="O63" s="105">
        <v>5.2041175234160644</v>
      </c>
      <c r="P63" s="105">
        <v>5.895350850509212</v>
      </c>
      <c r="Q63" s="105">
        <v>5.1344904993172031</v>
      </c>
      <c r="R63" s="105">
        <v>5.6335079415977773</v>
      </c>
      <c r="S63" s="105">
        <v>6.6227620859554124</v>
      </c>
      <c r="T63" s="105">
        <v>5.7921238757749514</v>
      </c>
      <c r="U63" s="105">
        <v>5.6165219353598506</v>
      </c>
      <c r="V63" s="105">
        <v>5.4979926595398991</v>
      </c>
      <c r="W63" s="108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</row>
    <row r="64" spans="1:162" s="72" customFormat="1" ht="15.75" customHeight="1" x14ac:dyDescent="0.25">
      <c r="A64" s="22"/>
      <c r="B64" s="102" t="str">
        <v>2013-14</v>
      </c>
      <c r="C64" s="105">
        <v>0</v>
      </c>
      <c r="D64" s="105">
        <v>0</v>
      </c>
      <c r="E64" s="105">
        <v>0</v>
      </c>
      <c r="F64" s="105">
        <v>0</v>
      </c>
      <c r="G64" s="105">
        <v>0</v>
      </c>
      <c r="H64" s="105">
        <v>0</v>
      </c>
      <c r="I64" s="105">
        <v>0</v>
      </c>
      <c r="J64" s="105">
        <v>0</v>
      </c>
      <c r="K64" s="105">
        <f t="shared" si="10"/>
        <v>0</v>
      </c>
      <c r="L64" s="104"/>
      <c r="M64" s="104" t="s">
        <v>32</v>
      </c>
      <c r="N64" s="105">
        <v>0</v>
      </c>
      <c r="O64" s="105">
        <v>0</v>
      </c>
      <c r="P64" s="105">
        <v>0</v>
      </c>
      <c r="Q64" s="105">
        <v>0</v>
      </c>
      <c r="R64" s="105">
        <v>0</v>
      </c>
      <c r="S64" s="105">
        <v>0</v>
      </c>
      <c r="T64" s="105">
        <v>0</v>
      </c>
      <c r="U64" s="105">
        <v>0</v>
      </c>
      <c r="V64" s="105">
        <v>0</v>
      </c>
      <c r="W64" s="108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</row>
    <row r="65" spans="1:162" s="72" customFormat="1" ht="15.75" customHeight="1" x14ac:dyDescent="0.25">
      <c r="A65" s="22">
        <f>A60+1</f>
        <v>5</v>
      </c>
      <c r="B65" s="102" t="s">
        <v>189</v>
      </c>
      <c r="C65" s="98"/>
      <c r="D65" s="98"/>
      <c r="E65" s="98"/>
      <c r="F65" s="98"/>
      <c r="G65" s="98"/>
      <c r="H65" s="98"/>
      <c r="I65" s="98"/>
      <c r="J65" s="98"/>
      <c r="K65" s="98"/>
      <c r="L65" s="104"/>
      <c r="M65" s="99" t="s">
        <v>189</v>
      </c>
      <c r="N65" s="98"/>
      <c r="O65" s="98"/>
      <c r="P65" s="98"/>
      <c r="Q65" s="98"/>
      <c r="R65" s="98"/>
      <c r="S65" s="98"/>
      <c r="T65" s="98"/>
      <c r="U65" s="98"/>
      <c r="V65" s="98"/>
      <c r="W65" s="108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71"/>
    </row>
    <row r="66" spans="1:162" s="72" customFormat="1" ht="15.75" customHeight="1" x14ac:dyDescent="0.25">
      <c r="A66" s="22"/>
      <c r="B66" s="102" t="str">
        <f t="array" ref="B66:B69">Label_FinancialYears</f>
        <v>2010-11</v>
      </c>
      <c r="C66" s="106">
        <f t="array" ref="C66:J69">_1215_NationalBuildingJobsPlan_BuildingTheEducationRevolution</f>
        <v>1173616000</v>
      </c>
      <c r="D66" s="103">
        <v>842459000</v>
      </c>
      <c r="E66" s="103">
        <v>683554000</v>
      </c>
      <c r="F66" s="103">
        <v>437369000</v>
      </c>
      <c r="G66" s="103">
        <v>341141000</v>
      </c>
      <c r="H66" s="103">
        <v>113105000</v>
      </c>
      <c r="I66" s="103">
        <v>58421000</v>
      </c>
      <c r="J66" s="103">
        <v>64574000</v>
      </c>
      <c r="K66" s="106">
        <f t="shared" ref="K66:K69" si="11">SUM(C66:J66)</f>
        <v>3714239000</v>
      </c>
      <c r="L66" s="104"/>
      <c r="M66" s="104" t="s">
        <v>9</v>
      </c>
      <c r="N66" s="105">
        <f t="array" ref="N66:V69">C66:K69/Population_IncludingTotal</f>
        <v>163.45874888629925</v>
      </c>
      <c r="O66" s="105">
        <v>153.29390501065285</v>
      </c>
      <c r="P66" s="105">
        <v>154.06179384531751</v>
      </c>
      <c r="Q66" s="105">
        <v>188.5972912335715</v>
      </c>
      <c r="R66" s="105">
        <v>208.97075741110774</v>
      </c>
      <c r="S66" s="105">
        <v>221.67931809673885</v>
      </c>
      <c r="T66" s="105">
        <v>160.13079957131072</v>
      </c>
      <c r="U66" s="105">
        <v>280.39201212337008</v>
      </c>
      <c r="V66" s="105">
        <v>167.53914633607255</v>
      </c>
      <c r="W66" s="108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71"/>
    </row>
    <row r="67" spans="1:162" s="72" customFormat="1" ht="15.75" customHeight="1" x14ac:dyDescent="0.25">
      <c r="B67" s="102" t="str">
        <v>2011-12</v>
      </c>
      <c r="C67" s="103">
        <v>106346000</v>
      </c>
      <c r="D67" s="103">
        <v>92927000</v>
      </c>
      <c r="E67" s="103">
        <v>63816000</v>
      </c>
      <c r="F67" s="103">
        <v>40398000</v>
      </c>
      <c r="G67" s="103">
        <v>2560000</v>
      </c>
      <c r="H67" s="105">
        <v>0</v>
      </c>
      <c r="I67" s="105">
        <v>0</v>
      </c>
      <c r="J67" s="103">
        <v>6170000</v>
      </c>
      <c r="K67" s="103">
        <f t="shared" si="11"/>
        <v>312217000</v>
      </c>
      <c r="L67" s="104"/>
      <c r="M67" s="104" t="s">
        <v>10</v>
      </c>
      <c r="N67" s="105">
        <v>14.644997956371</v>
      </c>
      <c r="O67" s="105">
        <v>16.645619390005141</v>
      </c>
      <c r="P67" s="105">
        <v>14.122942810889644</v>
      </c>
      <c r="Q67" s="105">
        <v>16.891677175705556</v>
      </c>
      <c r="R67" s="105">
        <v>1.5543874711512364</v>
      </c>
      <c r="S67" s="105">
        <v>0</v>
      </c>
      <c r="T67" s="105">
        <v>0</v>
      </c>
      <c r="U67" s="105">
        <v>26.51448412783677</v>
      </c>
      <c r="V67" s="105">
        <v>13.865733097394809</v>
      </c>
      <c r="W67" s="108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</row>
    <row r="68" spans="1:162" s="72" customFormat="1" ht="15.75" customHeight="1" x14ac:dyDescent="0.25">
      <c r="A68" s="22"/>
      <c r="B68" s="102" t="str">
        <v>2012-13</v>
      </c>
      <c r="C68" s="105">
        <v>0</v>
      </c>
      <c r="D68" s="105">
        <v>0</v>
      </c>
      <c r="E68" s="105">
        <v>0</v>
      </c>
      <c r="F68" s="105">
        <v>0</v>
      </c>
      <c r="G68" s="105">
        <v>0</v>
      </c>
      <c r="H68" s="105">
        <v>0</v>
      </c>
      <c r="I68" s="105">
        <v>0</v>
      </c>
      <c r="J68" s="105">
        <v>0</v>
      </c>
      <c r="K68" s="105">
        <f t="shared" si="11"/>
        <v>0</v>
      </c>
      <c r="L68" s="104"/>
      <c r="M68" s="104" t="s">
        <v>11</v>
      </c>
      <c r="N68" s="105">
        <v>0</v>
      </c>
      <c r="O68" s="105">
        <v>0</v>
      </c>
      <c r="P68" s="105">
        <v>0</v>
      </c>
      <c r="Q68" s="105">
        <v>0</v>
      </c>
      <c r="R68" s="105">
        <v>0</v>
      </c>
      <c r="S68" s="105">
        <v>0</v>
      </c>
      <c r="T68" s="105">
        <v>0</v>
      </c>
      <c r="U68" s="105">
        <v>0</v>
      </c>
      <c r="V68" s="105">
        <v>0</v>
      </c>
      <c r="W68" s="108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</row>
    <row r="69" spans="1:162" s="72" customFormat="1" ht="15.75" customHeight="1" x14ac:dyDescent="0.25">
      <c r="A69" s="22"/>
      <c r="B69" s="102" t="str">
        <v>2013-14</v>
      </c>
      <c r="C69" s="105">
        <v>0</v>
      </c>
      <c r="D69" s="105">
        <v>0</v>
      </c>
      <c r="E69" s="105">
        <v>0</v>
      </c>
      <c r="F69" s="105">
        <v>0</v>
      </c>
      <c r="G69" s="105">
        <v>0</v>
      </c>
      <c r="H69" s="105">
        <v>0</v>
      </c>
      <c r="I69" s="105">
        <v>0</v>
      </c>
      <c r="J69" s="105">
        <v>0</v>
      </c>
      <c r="K69" s="105">
        <f t="shared" si="11"/>
        <v>0</v>
      </c>
      <c r="L69" s="104"/>
      <c r="M69" s="104" t="s">
        <v>32</v>
      </c>
      <c r="N69" s="105">
        <v>0</v>
      </c>
      <c r="O69" s="105">
        <v>0</v>
      </c>
      <c r="P69" s="105">
        <v>0</v>
      </c>
      <c r="Q69" s="105">
        <v>0</v>
      </c>
      <c r="R69" s="105">
        <v>0</v>
      </c>
      <c r="S69" s="105">
        <v>0</v>
      </c>
      <c r="T69" s="105">
        <v>0</v>
      </c>
      <c r="U69" s="105">
        <v>0</v>
      </c>
      <c r="V69" s="105">
        <v>0</v>
      </c>
      <c r="W69" s="108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1"/>
    </row>
    <row r="70" spans="1:162" s="72" customFormat="1" ht="15.75" customHeight="1" x14ac:dyDescent="0.25">
      <c r="A70" s="22">
        <f>A55+1</f>
        <v>16</v>
      </c>
      <c r="B70" s="102" t="s">
        <v>203</v>
      </c>
      <c r="C70" s="98"/>
      <c r="D70" s="98"/>
      <c r="E70" s="98"/>
      <c r="F70" s="98"/>
      <c r="G70" s="98"/>
      <c r="H70" s="98"/>
      <c r="I70" s="98"/>
      <c r="J70" s="98"/>
      <c r="K70" s="98"/>
      <c r="L70" s="104"/>
      <c r="M70" s="99" t="s">
        <v>203</v>
      </c>
      <c r="N70" s="98"/>
      <c r="O70" s="98"/>
      <c r="P70" s="98"/>
      <c r="Q70" s="98"/>
      <c r="R70" s="98"/>
      <c r="S70" s="98"/>
      <c r="T70" s="98"/>
      <c r="U70" s="98"/>
      <c r="V70" s="98"/>
      <c r="W70" s="108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  <c r="EO70" s="71"/>
      <c r="EP70" s="71"/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1"/>
      <c r="FB70" s="71"/>
      <c r="FC70" s="71"/>
      <c r="FD70" s="71"/>
      <c r="FE70" s="71"/>
      <c r="FF70" s="71"/>
    </row>
    <row r="71" spans="1:162" s="72" customFormat="1" ht="15.75" customHeight="1" x14ac:dyDescent="0.25">
      <c r="A71" s="22"/>
      <c r="B71" s="102" t="str">
        <f t="array" ref="B71:B74">Label_FinancialYears</f>
        <v>2010-11</v>
      </c>
      <c r="C71" s="105">
        <f t="array" ref="C71:J74">_1231_InvestinginFocusSchools</f>
        <v>0</v>
      </c>
      <c r="D71" s="105">
        <v>0</v>
      </c>
      <c r="E71" s="105">
        <v>0</v>
      </c>
      <c r="F71" s="105">
        <v>0</v>
      </c>
      <c r="G71" s="105">
        <v>0</v>
      </c>
      <c r="H71" s="105">
        <v>0</v>
      </c>
      <c r="I71" s="105">
        <v>0</v>
      </c>
      <c r="J71" s="105">
        <v>0</v>
      </c>
      <c r="K71" s="105">
        <f t="shared" ref="K71:K74" si="12">SUM(C71:J71)</f>
        <v>0</v>
      </c>
      <c r="L71" s="104"/>
      <c r="M71" s="104" t="s">
        <v>9</v>
      </c>
      <c r="N71" s="105">
        <f t="array" ref="N71:V74">C71:K74/Population_IncludingTotal</f>
        <v>0</v>
      </c>
      <c r="O71" s="105">
        <v>0</v>
      </c>
      <c r="P71" s="105">
        <v>0</v>
      </c>
      <c r="Q71" s="105">
        <v>0</v>
      </c>
      <c r="R71" s="105">
        <v>0</v>
      </c>
      <c r="S71" s="105">
        <v>0</v>
      </c>
      <c r="T71" s="105">
        <v>0</v>
      </c>
      <c r="U71" s="105">
        <v>0</v>
      </c>
      <c r="V71" s="105">
        <v>0</v>
      </c>
      <c r="W71" s="108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1"/>
      <c r="FE71" s="71"/>
      <c r="FF71" s="71"/>
    </row>
    <row r="72" spans="1:162" s="72" customFormat="1" ht="15.75" customHeight="1" x14ac:dyDescent="0.25">
      <c r="B72" s="102" t="str">
        <v>2011-12</v>
      </c>
      <c r="C72" s="103">
        <v>10200000</v>
      </c>
      <c r="D72" s="103">
        <v>2200000</v>
      </c>
      <c r="E72" s="103">
        <v>10000000</v>
      </c>
      <c r="F72" s="103">
        <v>4800000</v>
      </c>
      <c r="G72" s="103">
        <v>2000000</v>
      </c>
      <c r="H72" s="103">
        <v>1200000</v>
      </c>
      <c r="I72" s="102">
        <v>200000</v>
      </c>
      <c r="J72" s="103">
        <v>3200000</v>
      </c>
      <c r="K72" s="103">
        <f t="shared" si="12"/>
        <v>33800000</v>
      </c>
      <c r="L72" s="104"/>
      <c r="M72" s="104" t="s">
        <v>10</v>
      </c>
      <c r="N72" s="105">
        <v>1.4046506606264852</v>
      </c>
      <c r="O72" s="105">
        <v>0.3940766694072908</v>
      </c>
      <c r="P72" s="105">
        <v>2.2130723973438706</v>
      </c>
      <c r="Q72" s="105">
        <v>2.0070312996531179</v>
      </c>
      <c r="R72" s="105">
        <v>1.2143652118369035</v>
      </c>
      <c r="S72" s="105">
        <v>2.3440063756973419</v>
      </c>
      <c r="T72" s="105">
        <v>0.53892667363678493</v>
      </c>
      <c r="U72" s="105">
        <v>13.751434231617125</v>
      </c>
      <c r="V72" s="105">
        <v>1.5010770672062845</v>
      </c>
      <c r="W72" s="108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</row>
    <row r="73" spans="1:162" s="72" customFormat="1" ht="15.75" customHeight="1" x14ac:dyDescent="0.25">
      <c r="A73" s="22"/>
      <c r="B73" s="60" t="str">
        <v>2012-13</v>
      </c>
      <c r="C73" s="66">
        <v>0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f t="shared" si="12"/>
        <v>0</v>
      </c>
      <c r="L73" s="1"/>
      <c r="M73" s="19" t="s">
        <v>11</v>
      </c>
      <c r="N73" s="66">
        <v>0</v>
      </c>
      <c r="O73" s="66">
        <v>0</v>
      </c>
      <c r="P73" s="66">
        <v>0</v>
      </c>
      <c r="Q73" s="66">
        <v>0</v>
      </c>
      <c r="R73" s="66">
        <v>0</v>
      </c>
      <c r="S73" s="66">
        <v>0</v>
      </c>
      <c r="T73" s="66">
        <v>0</v>
      </c>
      <c r="U73" s="66">
        <v>0</v>
      </c>
      <c r="V73" s="66">
        <v>0</v>
      </c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  <c r="EO73" s="71"/>
      <c r="EP73" s="71"/>
      <c r="EQ73" s="71"/>
      <c r="ER73" s="71"/>
      <c r="ES73" s="71"/>
      <c r="ET73" s="71"/>
      <c r="EU73" s="71"/>
      <c r="EV73" s="71"/>
      <c r="EW73" s="71"/>
      <c r="EX73" s="71"/>
      <c r="EY73" s="71"/>
      <c r="EZ73" s="71"/>
      <c r="FA73" s="71"/>
      <c r="FB73" s="71"/>
      <c r="FC73" s="71"/>
      <c r="FD73" s="71"/>
      <c r="FE73" s="71"/>
      <c r="FF73" s="71"/>
    </row>
    <row r="74" spans="1:162" s="72" customFormat="1" ht="15.75" customHeight="1" x14ac:dyDescent="0.25">
      <c r="A74" s="22"/>
      <c r="B74" s="63" t="str">
        <v>2013-14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f t="shared" si="12"/>
        <v>0</v>
      </c>
      <c r="L74" s="1"/>
      <c r="M74" s="5" t="s">
        <v>32</v>
      </c>
      <c r="N74" s="68">
        <v>0</v>
      </c>
      <c r="O74" s="68">
        <v>0</v>
      </c>
      <c r="P74" s="68">
        <v>0</v>
      </c>
      <c r="Q74" s="68">
        <v>0</v>
      </c>
      <c r="R74" s="68">
        <v>0</v>
      </c>
      <c r="S74" s="68">
        <v>0</v>
      </c>
      <c r="T74" s="68">
        <v>0</v>
      </c>
      <c r="U74" s="68">
        <v>0</v>
      </c>
      <c r="V74" s="68">
        <v>0</v>
      </c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</row>
    <row r="75" spans="1:162" s="72" customFormat="1" ht="15.75" customHeight="1" x14ac:dyDescent="0.25">
      <c r="B75" s="101" t="s">
        <v>272</v>
      </c>
      <c r="C75" s="98"/>
      <c r="D75" s="98"/>
      <c r="E75" s="98"/>
      <c r="F75" s="98"/>
      <c r="G75" s="98"/>
      <c r="H75" s="98"/>
      <c r="I75" s="98"/>
      <c r="J75" s="98"/>
      <c r="K75" s="98"/>
      <c r="M75" s="110" t="s">
        <v>272</v>
      </c>
      <c r="N75" s="98"/>
      <c r="O75" s="98"/>
      <c r="P75" s="98"/>
      <c r="Q75" s="98"/>
      <c r="R75" s="98"/>
      <c r="S75" s="98"/>
      <c r="T75" s="98"/>
      <c r="U75" s="98"/>
      <c r="V75" s="98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71"/>
      <c r="DI75" s="71"/>
      <c r="DJ75" s="71"/>
      <c r="DK75" s="71"/>
      <c r="DL75" s="71"/>
      <c r="DM75" s="71"/>
      <c r="DN75" s="71"/>
      <c r="DO75" s="71"/>
      <c r="DP75" s="71"/>
      <c r="DQ75" s="71"/>
      <c r="DR75" s="71"/>
      <c r="DS75" s="71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  <c r="EJ75" s="71"/>
      <c r="EK75" s="71"/>
      <c r="EL75" s="71"/>
      <c r="EM75" s="71"/>
      <c r="EN75" s="71"/>
      <c r="EO75" s="71"/>
      <c r="EP75" s="71"/>
      <c r="EQ75" s="71"/>
      <c r="ER75" s="71"/>
      <c r="ES75" s="71"/>
      <c r="ET75" s="71"/>
      <c r="EU75" s="71"/>
      <c r="EV75" s="71"/>
      <c r="EW75" s="71"/>
      <c r="EX75" s="71"/>
      <c r="EY75" s="71"/>
      <c r="EZ75" s="71"/>
      <c r="FA75" s="71"/>
      <c r="FB75" s="71"/>
      <c r="FC75" s="71"/>
      <c r="FD75" s="71"/>
      <c r="FE75" s="71"/>
      <c r="FF75" s="71"/>
    </row>
    <row r="76" spans="1:162" s="72" customFormat="1" ht="15.75" customHeight="1" x14ac:dyDescent="0.25">
      <c r="A76" s="22">
        <v>1</v>
      </c>
      <c r="B76" s="1" t="s">
        <v>193</v>
      </c>
      <c r="C76" s="98"/>
      <c r="D76" s="98"/>
      <c r="E76" s="98"/>
      <c r="F76" s="98"/>
      <c r="G76" s="98"/>
      <c r="H76" s="98"/>
      <c r="I76" s="98"/>
      <c r="J76" s="98"/>
      <c r="K76" s="98"/>
      <c r="M76" s="99" t="s">
        <v>193</v>
      </c>
      <c r="N76" s="98"/>
      <c r="O76" s="98"/>
      <c r="P76" s="98"/>
      <c r="Q76" s="98"/>
      <c r="R76" s="98"/>
      <c r="S76" s="98"/>
      <c r="T76" s="98"/>
      <c r="U76" s="98"/>
      <c r="V76" s="98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71"/>
      <c r="DM76" s="71"/>
      <c r="DN76" s="71"/>
      <c r="DO76" s="71"/>
      <c r="DP76" s="71"/>
      <c r="DQ76" s="7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  <c r="EO76" s="71"/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1"/>
      <c r="FB76" s="71"/>
      <c r="FC76" s="71"/>
      <c r="FD76" s="71"/>
      <c r="FE76" s="71"/>
      <c r="FF76" s="71"/>
    </row>
    <row r="77" spans="1:162" ht="15.75" customHeight="1" x14ac:dyDescent="0.25">
      <c r="B77" s="60" t="str">
        <f t="array" ref="B77:B80">Label_FinancialYears</f>
        <v>2010-11</v>
      </c>
      <c r="C77" s="61">
        <f t="array" ref="C77:J80">_1210_NationalSkillsandWorkforceDevelopment</f>
        <v>433771465.41662401</v>
      </c>
      <c r="D77" s="61">
        <v>332022117.60265702</v>
      </c>
      <c r="E77" s="61">
        <v>268053206.79946801</v>
      </c>
      <c r="F77" s="61">
        <v>140105658.415075</v>
      </c>
      <c r="G77" s="61">
        <v>98626025.019914895</v>
      </c>
      <c r="H77" s="61">
        <v>30824763.678641401</v>
      </c>
      <c r="I77" s="61">
        <v>22041301.886385601</v>
      </c>
      <c r="J77" s="61">
        <v>13913461.181232899</v>
      </c>
      <c r="K77" s="62">
        <f t="shared" ref="K77:K80" si="13">SUM(C77:J77)</f>
        <v>1339357999.9999988</v>
      </c>
      <c r="M77" s="19" t="s">
        <v>9</v>
      </c>
      <c r="N77" s="66">
        <f t="array" ref="N77:V80">C77:K80/Population_IncludingTotal</f>
        <v>60.414770282254146</v>
      </c>
      <c r="O77" s="66">
        <v>60.414770282254111</v>
      </c>
      <c r="P77" s="66">
        <v>60.414770282254075</v>
      </c>
      <c r="Q77" s="66">
        <v>60.414770282254082</v>
      </c>
      <c r="R77" s="66">
        <v>60.414770282254196</v>
      </c>
      <c r="S77" s="66">
        <v>60.414770282254096</v>
      </c>
      <c r="T77" s="66">
        <v>60.414770282254075</v>
      </c>
      <c r="U77" s="66">
        <v>60.414770282254374</v>
      </c>
      <c r="V77" s="66">
        <v>60.414770282254118</v>
      </c>
    </row>
    <row r="78" spans="1:162" ht="15.75" customHeight="1" x14ac:dyDescent="0.25">
      <c r="A78" s="72"/>
      <c r="B78" s="102" t="str">
        <v>2011-12</v>
      </c>
      <c r="C78" s="103">
        <v>439598343.13706899</v>
      </c>
      <c r="D78" s="103">
        <v>337960667.89225</v>
      </c>
      <c r="E78" s="103">
        <v>273544874.35962701</v>
      </c>
      <c r="F78" s="103">
        <v>144780907.63841701</v>
      </c>
      <c r="G78" s="103">
        <v>99702232.076373696</v>
      </c>
      <c r="H78" s="103">
        <v>30991789.979244702</v>
      </c>
      <c r="I78" s="103">
        <v>22465936.109452501</v>
      </c>
      <c r="J78" s="103">
        <v>14087248.8075653</v>
      </c>
      <c r="K78" s="106">
        <f t="shared" si="13"/>
        <v>1363131999.9999993</v>
      </c>
      <c r="L78" s="104"/>
      <c r="M78" s="104" t="s">
        <v>10</v>
      </c>
      <c r="N78" s="105">
        <v>60.537461088018851</v>
      </c>
      <c r="O78" s="105">
        <v>60.537461088018816</v>
      </c>
      <c r="P78" s="105">
        <v>60.537461088018759</v>
      </c>
      <c r="Q78" s="105">
        <v>60.53746108801878</v>
      </c>
      <c r="R78" s="105">
        <v>60.53746108801883</v>
      </c>
      <c r="S78" s="105">
        <v>60.537461088018809</v>
      </c>
      <c r="T78" s="105">
        <v>60.537461088018851</v>
      </c>
      <c r="U78" s="105">
        <v>60.537461088019064</v>
      </c>
      <c r="V78" s="105">
        <v>60.537461088018823</v>
      </c>
    </row>
    <row r="79" spans="1:162" ht="15.75" customHeight="1" x14ac:dyDescent="0.25">
      <c r="B79" s="102" t="str">
        <v>2012-13</v>
      </c>
      <c r="C79" s="103">
        <v>445415240.41942</v>
      </c>
      <c r="D79" s="103">
        <v>343921945.40231198</v>
      </c>
      <c r="E79" s="103">
        <v>279041718.36529201</v>
      </c>
      <c r="F79" s="103">
        <v>150119923.75967899</v>
      </c>
      <c r="G79" s="103">
        <v>100636532.80676401</v>
      </c>
      <c r="H79" s="103">
        <v>31027433.6616816</v>
      </c>
      <c r="I79" s="103">
        <v>22881320.8867913</v>
      </c>
      <c r="J79" s="103">
        <v>14487884.6980603</v>
      </c>
      <c r="K79" s="106">
        <f t="shared" si="13"/>
        <v>1387532000.0000002</v>
      </c>
      <c r="L79" s="104"/>
      <c r="M79" s="104" t="s">
        <v>11</v>
      </c>
      <c r="N79" s="105">
        <v>60.544287353883796</v>
      </c>
      <c r="O79" s="105">
        <v>60.54428735388386</v>
      </c>
      <c r="P79" s="105">
        <v>60.544287353883782</v>
      </c>
      <c r="Q79" s="105">
        <v>60.544287353883796</v>
      </c>
      <c r="R79" s="105">
        <v>60.544287353884052</v>
      </c>
      <c r="S79" s="105">
        <v>60.544287353883796</v>
      </c>
      <c r="T79" s="105">
        <v>60.544287353883952</v>
      </c>
      <c r="U79" s="105">
        <v>60.544287353883924</v>
      </c>
      <c r="V79" s="105">
        <v>60.544287353883831</v>
      </c>
    </row>
    <row r="80" spans="1:162" ht="15.75" customHeight="1" x14ac:dyDescent="0.25">
      <c r="B80" s="102" t="str">
        <v>2013-14</v>
      </c>
      <c r="C80" s="103">
        <v>451281360.59418303</v>
      </c>
      <c r="D80" s="103">
        <v>349835992.05536902</v>
      </c>
      <c r="E80" s="103">
        <v>283359738.62704003</v>
      </c>
      <c r="F80" s="103">
        <v>154098741.57183501</v>
      </c>
      <c r="G80" s="103">
        <v>101380323.103607</v>
      </c>
      <c r="H80" s="103">
        <v>31067477.118715599</v>
      </c>
      <c r="I80" s="103">
        <v>23206953.898056399</v>
      </c>
      <c r="J80" s="103">
        <v>14738413.031194501</v>
      </c>
      <c r="K80" s="106">
        <f t="shared" si="13"/>
        <v>1408969000.0000007</v>
      </c>
      <c r="L80" s="104"/>
      <c r="M80" s="104" t="s">
        <v>32</v>
      </c>
      <c r="N80" s="105">
        <v>60.451147962095042</v>
      </c>
      <c r="O80" s="105">
        <v>60.451147962095092</v>
      </c>
      <c r="P80" s="105">
        <v>60.451147962095121</v>
      </c>
      <c r="Q80" s="105">
        <v>60.451147962095135</v>
      </c>
      <c r="R80" s="105">
        <v>60.451147962095021</v>
      </c>
      <c r="S80" s="105">
        <v>60.451147962095007</v>
      </c>
      <c r="T80" s="105">
        <v>60.451147962094943</v>
      </c>
      <c r="U80" s="105">
        <v>60.451147962095021</v>
      </c>
      <c r="V80" s="105">
        <v>60.451147962095085</v>
      </c>
    </row>
    <row r="81" spans="1:162" s="72" customFormat="1" ht="15.75" customHeight="1" x14ac:dyDescent="0.25">
      <c r="A81" s="22">
        <f>A112+1</f>
        <v>12</v>
      </c>
      <c r="B81" s="102" t="s">
        <v>199</v>
      </c>
      <c r="C81" s="98"/>
      <c r="D81" s="98"/>
      <c r="E81" s="98"/>
      <c r="F81" s="98"/>
      <c r="G81" s="98"/>
      <c r="H81" s="98"/>
      <c r="I81" s="98"/>
      <c r="J81" s="98"/>
      <c r="K81" s="98"/>
      <c r="L81" s="104"/>
      <c r="M81" s="99" t="s">
        <v>199</v>
      </c>
      <c r="N81" s="98"/>
      <c r="O81" s="98"/>
      <c r="P81" s="98"/>
      <c r="Q81" s="98"/>
      <c r="R81" s="98"/>
      <c r="S81" s="98"/>
      <c r="T81" s="98"/>
      <c r="U81" s="98"/>
      <c r="V81" s="98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71"/>
    </row>
    <row r="82" spans="1:162" s="72" customFormat="1" ht="15.75" customHeight="1" x14ac:dyDescent="0.25">
      <c r="A82" s="22"/>
      <c r="B82" s="102" t="str">
        <f t="array" ref="B82:B85">Label_FinancialYears</f>
        <v>2010-11</v>
      </c>
      <c r="C82" s="103">
        <f t="array" ref="C82:J85">_1227_YouthAttainmentandTransitions_MaximisingEngagementAttainmentandSuccessfulTransition</f>
        <v>8493000</v>
      </c>
      <c r="D82" s="103">
        <v>17040000</v>
      </c>
      <c r="E82" s="103">
        <v>5595000</v>
      </c>
      <c r="F82" s="103">
        <v>2811000</v>
      </c>
      <c r="G82" s="103">
        <v>1937000</v>
      </c>
      <c r="H82" s="102">
        <v>606000</v>
      </c>
      <c r="I82" s="102">
        <v>662000</v>
      </c>
      <c r="J82" s="102">
        <v>358000</v>
      </c>
      <c r="K82" s="103">
        <f t="shared" ref="K82:K85" si="14">SUM(C82:J82)</f>
        <v>37502000</v>
      </c>
      <c r="L82" s="104"/>
      <c r="M82" s="104" t="s">
        <v>9</v>
      </c>
      <c r="N82" s="105">
        <f t="array" ref="N82:V85">C82:K85/Population_IncludingTotal</f>
        <v>1.182887038257266</v>
      </c>
      <c r="O82" s="105">
        <v>3.1005997222197457</v>
      </c>
      <c r="P82" s="105">
        <v>1.2610206897546521</v>
      </c>
      <c r="Q82" s="105">
        <v>1.2121274842468703</v>
      </c>
      <c r="R82" s="105">
        <v>1.1865368193952521</v>
      </c>
      <c r="S82" s="105">
        <v>1.1877252709130786</v>
      </c>
      <c r="T82" s="105">
        <v>1.8145288392223291</v>
      </c>
      <c r="U82" s="105">
        <v>1.554500887976066</v>
      </c>
      <c r="V82" s="105">
        <v>1.6916124853288634</v>
      </c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  <c r="EO82" s="71"/>
      <c r="EP82" s="71"/>
      <c r="EQ82" s="71"/>
      <c r="ER82" s="71"/>
      <c r="ES82" s="71"/>
      <c r="ET82" s="71"/>
      <c r="EU82" s="71"/>
      <c r="EV82" s="71"/>
      <c r="EW82" s="71"/>
      <c r="EX82" s="71"/>
      <c r="EY82" s="71"/>
      <c r="EZ82" s="71"/>
      <c r="FA82" s="71"/>
      <c r="FB82" s="71"/>
      <c r="FC82" s="71"/>
      <c r="FD82" s="71"/>
      <c r="FE82" s="71"/>
      <c r="FF82" s="71"/>
    </row>
    <row r="83" spans="1:162" s="72" customFormat="1" ht="15.75" customHeight="1" x14ac:dyDescent="0.25">
      <c r="B83" s="102" t="str">
        <v>2011-12</v>
      </c>
      <c r="C83" s="103">
        <v>8493000</v>
      </c>
      <c r="D83" s="103">
        <v>17040000</v>
      </c>
      <c r="E83" s="103">
        <v>5595000</v>
      </c>
      <c r="F83" s="103">
        <v>2811000</v>
      </c>
      <c r="G83" s="103">
        <v>1937000</v>
      </c>
      <c r="H83" s="102">
        <v>606000</v>
      </c>
      <c r="I83" s="102">
        <v>662000</v>
      </c>
      <c r="J83" s="102">
        <v>358000</v>
      </c>
      <c r="K83" s="103">
        <f t="shared" si="14"/>
        <v>37502000</v>
      </c>
      <c r="L83" s="104"/>
      <c r="M83" s="104" t="s">
        <v>10</v>
      </c>
      <c r="N83" s="105">
        <v>1.1695782412451705</v>
      </c>
      <c r="O83" s="105">
        <v>3.0523029303182887</v>
      </c>
      <c r="P83" s="105">
        <v>1.2382140063138956</v>
      </c>
      <c r="Q83" s="105">
        <v>1.1753677048593574</v>
      </c>
      <c r="R83" s="105">
        <v>1.176112707664041</v>
      </c>
      <c r="S83" s="105">
        <v>1.1837232197271577</v>
      </c>
      <c r="T83" s="105">
        <v>1.7838472897377582</v>
      </c>
      <c r="U83" s="105">
        <v>1.5384417046621659</v>
      </c>
      <c r="V83" s="105">
        <v>1.6654849755730794</v>
      </c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  <c r="DK83" s="71"/>
      <c r="DL83" s="71"/>
      <c r="DM83" s="71"/>
      <c r="DN83" s="71"/>
      <c r="DO83" s="71"/>
      <c r="DP83" s="71"/>
      <c r="DQ83" s="71"/>
      <c r="DR83" s="71"/>
      <c r="DS83" s="71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  <c r="EN83" s="71"/>
      <c r="EO83" s="71"/>
      <c r="EP83" s="71"/>
      <c r="EQ83" s="71"/>
      <c r="ER83" s="71"/>
      <c r="ES83" s="71"/>
      <c r="ET83" s="71"/>
      <c r="EU83" s="71"/>
      <c r="EV83" s="71"/>
      <c r="EW83" s="71"/>
      <c r="EX83" s="71"/>
      <c r="EY83" s="71"/>
      <c r="EZ83" s="71"/>
      <c r="FA83" s="71"/>
      <c r="FB83" s="71"/>
      <c r="FC83" s="71"/>
      <c r="FD83" s="71"/>
      <c r="FE83" s="71"/>
      <c r="FF83" s="71"/>
    </row>
    <row r="84" spans="1:162" s="72" customFormat="1" ht="15.75" customHeight="1" x14ac:dyDescent="0.25">
      <c r="A84" s="22"/>
      <c r="B84" s="102" t="str">
        <v>2012-13</v>
      </c>
      <c r="C84" s="103">
        <v>8493000</v>
      </c>
      <c r="D84" s="103">
        <v>17040000</v>
      </c>
      <c r="E84" s="103">
        <v>5595000</v>
      </c>
      <c r="F84" s="103">
        <v>2811000</v>
      </c>
      <c r="G84" s="103">
        <v>1937000</v>
      </c>
      <c r="H84" s="102">
        <v>606000</v>
      </c>
      <c r="I84" s="102">
        <v>662000</v>
      </c>
      <c r="J84" s="102">
        <v>358000</v>
      </c>
      <c r="K84" s="103">
        <f t="shared" si="14"/>
        <v>37502000</v>
      </c>
      <c r="L84" s="104"/>
      <c r="M84" s="104" t="s">
        <v>11</v>
      </c>
      <c r="N84" s="105">
        <v>1.1544343027246715</v>
      </c>
      <c r="O84" s="105">
        <v>2.9997348825860812</v>
      </c>
      <c r="P84" s="105">
        <v>1.213959295152885</v>
      </c>
      <c r="Q84" s="105">
        <v>1.1336935663797547</v>
      </c>
      <c r="R84" s="105">
        <v>1.1653251690383271</v>
      </c>
      <c r="S84" s="105">
        <v>1.1824967071564467</v>
      </c>
      <c r="T84" s="105">
        <v>1.7516610350676189</v>
      </c>
      <c r="U84" s="105">
        <v>1.4960675988532934</v>
      </c>
      <c r="V84" s="105">
        <v>1.6363816217178062</v>
      </c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71"/>
      <c r="CO84" s="71"/>
      <c r="CP84" s="71"/>
      <c r="CQ84" s="71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71"/>
      <c r="DC84" s="71"/>
      <c r="DD84" s="71"/>
      <c r="DE84" s="71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71"/>
      <c r="DQ84" s="71"/>
      <c r="DR84" s="71"/>
      <c r="DS84" s="71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71"/>
      <c r="EE84" s="71"/>
      <c r="EF84" s="71"/>
      <c r="EG84" s="71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71"/>
      <c r="ES84" s="71"/>
      <c r="ET84" s="71"/>
      <c r="EU84" s="71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71"/>
    </row>
    <row r="85" spans="1:162" s="72" customFormat="1" ht="15.75" customHeight="1" x14ac:dyDescent="0.25">
      <c r="A85" s="22"/>
      <c r="B85" s="102" t="str">
        <v>2013-14</v>
      </c>
      <c r="C85" s="103">
        <v>4246000</v>
      </c>
      <c r="D85" s="103">
        <v>8520000</v>
      </c>
      <c r="E85" s="103">
        <v>2798000</v>
      </c>
      <c r="F85" s="103">
        <v>1406000</v>
      </c>
      <c r="G85" s="102">
        <v>968000</v>
      </c>
      <c r="H85" s="102">
        <v>303000</v>
      </c>
      <c r="I85" s="102">
        <v>331000</v>
      </c>
      <c r="J85" s="102">
        <v>179000</v>
      </c>
      <c r="K85" s="103">
        <f t="shared" si="14"/>
        <v>18751000</v>
      </c>
      <c r="L85" s="104"/>
      <c r="M85" s="104" t="s">
        <v>32</v>
      </c>
      <c r="N85" s="105">
        <v>0.56877060889264675</v>
      </c>
      <c r="O85" s="105">
        <v>1.472243543641826</v>
      </c>
      <c r="P85" s="105">
        <v>0.59691723608119351</v>
      </c>
      <c r="Q85" s="105">
        <v>0.55155748299920171</v>
      </c>
      <c r="R85" s="105">
        <v>0.57719988885324458</v>
      </c>
      <c r="S85" s="105">
        <v>0.58957789724999854</v>
      </c>
      <c r="T85" s="105">
        <v>0.86221268260153794</v>
      </c>
      <c r="U85" s="105">
        <v>0.73418728748559314</v>
      </c>
      <c r="V85" s="105">
        <v>0.80450277858295272</v>
      </c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71"/>
      <c r="BN85" s="71"/>
      <c r="BO85" s="71"/>
      <c r="BP85" s="71"/>
      <c r="BQ85" s="71"/>
      <c r="BR85" s="71"/>
      <c r="BS85" s="71"/>
      <c r="BT85" s="71"/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  <c r="CG85" s="71"/>
      <c r="CH85" s="71"/>
      <c r="CI85" s="71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  <c r="CU85" s="71"/>
      <c r="CV85" s="71"/>
      <c r="CW85" s="71"/>
      <c r="CX85" s="71"/>
      <c r="CY85" s="71"/>
      <c r="CZ85" s="71"/>
      <c r="DA85" s="71"/>
      <c r="DB85" s="71"/>
      <c r="DC85" s="71"/>
      <c r="DD85" s="71"/>
      <c r="DE85" s="71"/>
      <c r="DF85" s="71"/>
      <c r="DG85" s="71"/>
      <c r="DH85" s="71"/>
      <c r="DI85" s="71"/>
      <c r="DJ85" s="71"/>
      <c r="DK85" s="71"/>
      <c r="DL85" s="71"/>
      <c r="DM85" s="71"/>
      <c r="DN85" s="71"/>
      <c r="DO85" s="71"/>
      <c r="DP85" s="71"/>
      <c r="DQ85" s="71"/>
      <c r="DR85" s="71"/>
      <c r="DS85" s="71"/>
      <c r="DT85" s="71"/>
      <c r="DU85" s="71"/>
      <c r="DV85" s="71"/>
      <c r="DW85" s="71"/>
      <c r="DX85" s="71"/>
      <c r="DY85" s="71"/>
      <c r="DZ85" s="71"/>
      <c r="EA85" s="71"/>
      <c r="EB85" s="71"/>
      <c r="EC85" s="71"/>
      <c r="ED85" s="71"/>
      <c r="EE85" s="71"/>
      <c r="EF85" s="71"/>
      <c r="EG85" s="71"/>
      <c r="EH85" s="71"/>
      <c r="EI85" s="71"/>
      <c r="EJ85" s="71"/>
      <c r="EK85" s="71"/>
      <c r="EL85" s="71"/>
      <c r="EM85" s="71"/>
      <c r="EN85" s="71"/>
      <c r="EO85" s="71"/>
      <c r="EP85" s="71"/>
      <c r="EQ85" s="71"/>
      <c r="ER85" s="71"/>
      <c r="ES85" s="71"/>
      <c r="ET85" s="71"/>
      <c r="EU85" s="71"/>
      <c r="EV85" s="71"/>
      <c r="EW85" s="71"/>
      <c r="EX85" s="71"/>
      <c r="EY85" s="71"/>
      <c r="EZ85" s="71"/>
      <c r="FA85" s="71"/>
      <c r="FB85" s="71"/>
      <c r="FC85" s="71"/>
      <c r="FD85" s="71"/>
      <c r="FE85" s="71"/>
      <c r="FF85" s="71"/>
    </row>
    <row r="86" spans="1:162" s="72" customFormat="1" ht="15.75" customHeight="1" x14ac:dyDescent="0.25">
      <c r="A86" s="22">
        <f>A70+1</f>
        <v>17</v>
      </c>
      <c r="B86" s="102" t="s">
        <v>204</v>
      </c>
      <c r="C86" s="98"/>
      <c r="D86" s="98"/>
      <c r="E86" s="98"/>
      <c r="F86" s="98"/>
      <c r="G86" s="98"/>
      <c r="H86" s="98"/>
      <c r="I86" s="98"/>
      <c r="J86" s="98"/>
      <c r="K86" s="98"/>
      <c r="L86" s="104"/>
      <c r="M86" s="99" t="s">
        <v>204</v>
      </c>
      <c r="N86" s="98"/>
      <c r="O86" s="98"/>
      <c r="P86" s="98"/>
      <c r="Q86" s="98"/>
      <c r="R86" s="98"/>
      <c r="S86" s="98"/>
      <c r="T86" s="98"/>
      <c r="U86" s="98"/>
      <c r="V86" s="98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1"/>
      <c r="BR86" s="71"/>
      <c r="BS86" s="71"/>
      <c r="BT86" s="71"/>
      <c r="BU86" s="71"/>
      <c r="BV86" s="71"/>
      <c r="BW86" s="71"/>
      <c r="BX86" s="71"/>
      <c r="BY86" s="71"/>
      <c r="BZ86" s="71"/>
      <c r="CA86" s="71"/>
      <c r="CB86" s="71"/>
      <c r="CC86" s="71"/>
      <c r="CD86" s="71"/>
      <c r="CE86" s="71"/>
      <c r="CF86" s="71"/>
      <c r="CG86" s="71"/>
      <c r="CH86" s="71"/>
      <c r="CI86" s="71"/>
      <c r="CJ86" s="71"/>
      <c r="CK86" s="71"/>
      <c r="CL86" s="71"/>
      <c r="CM86" s="71"/>
      <c r="CN86" s="71"/>
      <c r="CO86" s="71"/>
      <c r="CP86" s="71"/>
      <c r="CQ86" s="71"/>
      <c r="CR86" s="71"/>
      <c r="CS86" s="71"/>
      <c r="CT86" s="71"/>
      <c r="CU86" s="71"/>
      <c r="CV86" s="71"/>
      <c r="CW86" s="71"/>
      <c r="CX86" s="71"/>
      <c r="CY86" s="71"/>
      <c r="CZ86" s="71"/>
      <c r="DA86" s="71"/>
      <c r="DB86" s="71"/>
      <c r="DC86" s="71"/>
      <c r="DD86" s="71"/>
      <c r="DE86" s="71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71"/>
      <c r="DQ86" s="71"/>
      <c r="DR86" s="71"/>
      <c r="DS86" s="71"/>
      <c r="DT86" s="71"/>
      <c r="DU86" s="71"/>
      <c r="DV86" s="71"/>
      <c r="DW86" s="71"/>
      <c r="DX86" s="71"/>
      <c r="DY86" s="71"/>
      <c r="DZ86" s="71"/>
      <c r="EA86" s="71"/>
      <c r="EB86" s="71"/>
      <c r="EC86" s="71"/>
      <c r="ED86" s="71"/>
      <c r="EE86" s="71"/>
      <c r="EF86" s="71"/>
      <c r="EG86" s="71"/>
      <c r="EH86" s="71"/>
      <c r="EI86" s="71"/>
      <c r="EJ86" s="71"/>
      <c r="EK86" s="71"/>
      <c r="EL86" s="71"/>
      <c r="EM86" s="71"/>
      <c r="EN86" s="71"/>
      <c r="EO86" s="71"/>
      <c r="EP86" s="71"/>
      <c r="EQ86" s="71"/>
      <c r="ER86" s="71"/>
      <c r="ES86" s="71"/>
      <c r="ET86" s="71"/>
      <c r="EU86" s="71"/>
      <c r="EV86" s="71"/>
      <c r="EW86" s="71"/>
      <c r="EX86" s="71"/>
      <c r="EY86" s="71"/>
      <c r="EZ86" s="71"/>
      <c r="FA86" s="71"/>
      <c r="FB86" s="71"/>
      <c r="FC86" s="71"/>
      <c r="FD86" s="71"/>
      <c r="FE86" s="71"/>
      <c r="FF86" s="71"/>
    </row>
    <row r="87" spans="1:162" s="72" customFormat="1" ht="15.75" customHeight="1" x14ac:dyDescent="0.25">
      <c r="A87" s="22"/>
      <c r="B87" s="102" t="str">
        <f t="array" ref="B87:B90">Label_FinancialYears</f>
        <v>2010-11</v>
      </c>
      <c r="C87" s="105">
        <f t="array" ref="C87:J90">_1232_Commonwealth_State_JointGroupTrainingProgram</f>
        <v>0</v>
      </c>
      <c r="D87" s="105">
        <v>0</v>
      </c>
      <c r="E87" s="105">
        <v>0</v>
      </c>
      <c r="F87" s="105">
        <v>0</v>
      </c>
      <c r="G87" s="105">
        <v>0</v>
      </c>
      <c r="H87" s="105">
        <v>0</v>
      </c>
      <c r="I87" s="105">
        <v>0</v>
      </c>
      <c r="J87" s="105">
        <v>0</v>
      </c>
      <c r="K87" s="105">
        <f t="shared" ref="K87:K90" si="15">SUM(C87:J87)</f>
        <v>0</v>
      </c>
      <c r="L87" s="104"/>
      <c r="M87" s="104" t="s">
        <v>9</v>
      </c>
      <c r="N87" s="105">
        <f t="array" ref="N87:V90">C87:K90/Population_IncludingTotal</f>
        <v>0</v>
      </c>
      <c r="O87" s="105">
        <v>0</v>
      </c>
      <c r="P87" s="105">
        <v>0</v>
      </c>
      <c r="Q87" s="105">
        <v>0</v>
      </c>
      <c r="R87" s="105">
        <v>0</v>
      </c>
      <c r="S87" s="105">
        <v>0</v>
      </c>
      <c r="T87" s="105">
        <v>0</v>
      </c>
      <c r="U87" s="105">
        <v>0</v>
      </c>
      <c r="V87" s="105">
        <v>0</v>
      </c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1"/>
      <c r="BW87" s="71"/>
      <c r="BX87" s="71"/>
      <c r="BY87" s="71"/>
      <c r="BZ87" s="71"/>
      <c r="CA87" s="71"/>
      <c r="CB87" s="71"/>
      <c r="CC87" s="71"/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  <c r="DD87" s="71"/>
      <c r="DE87" s="71"/>
      <c r="DF87" s="71"/>
      <c r="DG87" s="71"/>
      <c r="DH87" s="71"/>
      <c r="DI87" s="71"/>
      <c r="DJ87" s="71"/>
      <c r="DK87" s="71"/>
      <c r="DL87" s="71"/>
      <c r="DM87" s="71"/>
      <c r="DN87" s="71"/>
      <c r="DO87" s="71"/>
      <c r="DP87" s="71"/>
      <c r="DQ87" s="71"/>
      <c r="DR87" s="71"/>
      <c r="DS87" s="71"/>
      <c r="DT87" s="71"/>
      <c r="DU87" s="71"/>
      <c r="DV87" s="71"/>
      <c r="DW87" s="71"/>
      <c r="DX87" s="71"/>
      <c r="DY87" s="71"/>
      <c r="DZ87" s="71"/>
      <c r="EA87" s="71"/>
      <c r="EB87" s="71"/>
      <c r="EC87" s="71"/>
      <c r="ED87" s="71"/>
      <c r="EE87" s="71"/>
      <c r="EF87" s="71"/>
      <c r="EG87" s="71"/>
      <c r="EH87" s="71"/>
      <c r="EI87" s="71"/>
      <c r="EJ87" s="71"/>
      <c r="EK87" s="71"/>
      <c r="EL87" s="71"/>
      <c r="EM87" s="71"/>
      <c r="EN87" s="71"/>
      <c r="EO87" s="71"/>
      <c r="EP87" s="71"/>
      <c r="EQ87" s="71"/>
      <c r="ER87" s="71"/>
      <c r="ES87" s="71"/>
      <c r="ET87" s="71"/>
      <c r="EU87" s="71"/>
      <c r="EV87" s="71"/>
      <c r="EW87" s="71"/>
      <c r="EX87" s="71"/>
      <c r="EY87" s="71"/>
      <c r="EZ87" s="71"/>
      <c r="FA87" s="71"/>
      <c r="FB87" s="71"/>
      <c r="FC87" s="71"/>
      <c r="FD87" s="71"/>
      <c r="FE87" s="71"/>
      <c r="FF87" s="71"/>
    </row>
    <row r="88" spans="1:162" s="72" customFormat="1" ht="15.75" customHeight="1" x14ac:dyDescent="0.25">
      <c r="B88" s="102" t="str">
        <v>2011-12</v>
      </c>
      <c r="C88" s="103">
        <v>1760000</v>
      </c>
      <c r="D88" s="103">
        <v>3151000</v>
      </c>
      <c r="E88" s="103">
        <v>4184000</v>
      </c>
      <c r="F88" s="103">
        <v>2999000</v>
      </c>
      <c r="G88" s="103">
        <v>1355000</v>
      </c>
      <c r="H88" s="105">
        <v>0</v>
      </c>
      <c r="I88" s="102">
        <v>293000</v>
      </c>
      <c r="J88" s="102">
        <v>215000</v>
      </c>
      <c r="K88" s="103">
        <f t="shared" si="15"/>
        <v>13957000</v>
      </c>
      <c r="L88" s="104"/>
      <c r="M88" s="104" t="s">
        <v>10</v>
      </c>
      <c r="N88" s="105">
        <v>0.2423710943826092</v>
      </c>
      <c r="O88" s="105">
        <v>0.56442526604653331</v>
      </c>
      <c r="P88" s="105">
        <v>0.92594949104867541</v>
      </c>
      <c r="Q88" s="105">
        <v>1.2539764307624377</v>
      </c>
      <c r="R88" s="105">
        <v>0.82273243101950211</v>
      </c>
      <c r="S88" s="105">
        <v>0</v>
      </c>
      <c r="T88" s="105">
        <v>0.78952757687788999</v>
      </c>
      <c r="U88" s="105">
        <v>0.92392448743677569</v>
      </c>
      <c r="V88" s="105">
        <v>0.61983824340231108</v>
      </c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</row>
    <row r="89" spans="1:162" s="72" customFormat="1" ht="15.75" customHeight="1" x14ac:dyDescent="0.25">
      <c r="A89" s="22"/>
      <c r="B89" s="102" t="str">
        <v>2012-13</v>
      </c>
      <c r="C89" s="102">
        <v>824000</v>
      </c>
      <c r="D89" s="103">
        <v>3151000</v>
      </c>
      <c r="E89" s="103">
        <v>3273000</v>
      </c>
      <c r="F89" s="103">
        <v>2216000</v>
      </c>
      <c r="G89" s="103">
        <v>1097000</v>
      </c>
      <c r="H89" s="105">
        <v>0</v>
      </c>
      <c r="I89" s="102">
        <v>293000</v>
      </c>
      <c r="J89" s="102">
        <v>215000</v>
      </c>
      <c r="K89" s="103">
        <f t="shared" si="15"/>
        <v>11069000</v>
      </c>
      <c r="L89" s="104"/>
      <c r="M89" s="104" t="s">
        <v>11</v>
      </c>
      <c r="N89" s="105">
        <v>0.11200445842989866</v>
      </c>
      <c r="O89" s="105">
        <v>0.5547044961871328</v>
      </c>
      <c r="P89" s="105">
        <v>0.71014991475163414</v>
      </c>
      <c r="Q89" s="105">
        <v>0.8937264116319944</v>
      </c>
      <c r="R89" s="105">
        <v>0.65996990729739013</v>
      </c>
      <c r="S89" s="105">
        <v>0</v>
      </c>
      <c r="T89" s="105">
        <v>0.7752819989045503</v>
      </c>
      <c r="U89" s="105">
        <v>0.89847635126664271</v>
      </c>
      <c r="V89" s="105">
        <v>0.4829904583967361</v>
      </c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1"/>
      <c r="BS89" s="71"/>
      <c r="BT89" s="71"/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1"/>
      <c r="CG89" s="71"/>
      <c r="CH89" s="71"/>
      <c r="CI89" s="71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1"/>
      <c r="CV89" s="71"/>
      <c r="CW89" s="71"/>
      <c r="CX89" s="71"/>
      <c r="CY89" s="71"/>
      <c r="CZ89" s="71"/>
      <c r="DA89" s="71"/>
      <c r="DB89" s="71"/>
      <c r="DC89" s="71"/>
      <c r="DD89" s="71"/>
      <c r="DE89" s="71"/>
      <c r="DF89" s="71"/>
      <c r="DG89" s="71"/>
      <c r="DH89" s="71"/>
      <c r="DI89" s="71"/>
      <c r="DJ89" s="71"/>
      <c r="DK89" s="71"/>
      <c r="DL89" s="71"/>
      <c r="DM89" s="71"/>
      <c r="DN89" s="71"/>
      <c r="DO89" s="71"/>
      <c r="DP89" s="71"/>
      <c r="DQ89" s="71"/>
      <c r="DR89" s="71"/>
      <c r="DS89" s="71"/>
      <c r="DT89" s="71"/>
      <c r="DU89" s="71"/>
      <c r="DV89" s="71"/>
      <c r="DW89" s="71"/>
      <c r="DX89" s="71"/>
      <c r="DY89" s="71"/>
      <c r="DZ89" s="71"/>
      <c r="EA89" s="71"/>
      <c r="EB89" s="71"/>
      <c r="EC89" s="71"/>
      <c r="ED89" s="71"/>
      <c r="EE89" s="71"/>
      <c r="EF89" s="71"/>
      <c r="EG89" s="71"/>
      <c r="EH89" s="71"/>
      <c r="EI89" s="71"/>
      <c r="EJ89" s="71"/>
      <c r="EK89" s="71"/>
      <c r="EL89" s="71"/>
      <c r="EM89" s="71"/>
      <c r="EN89" s="71"/>
      <c r="EO89" s="71"/>
      <c r="EP89" s="71"/>
      <c r="EQ89" s="71"/>
      <c r="ER89" s="71"/>
      <c r="ES89" s="71"/>
      <c r="ET89" s="71"/>
      <c r="EU89" s="71"/>
      <c r="EV89" s="71"/>
      <c r="EW89" s="71"/>
      <c r="EX89" s="71"/>
      <c r="EY89" s="71"/>
      <c r="EZ89" s="71"/>
      <c r="FA89" s="71"/>
      <c r="FB89" s="71"/>
      <c r="FC89" s="71"/>
      <c r="FD89" s="71"/>
      <c r="FE89" s="71"/>
      <c r="FF89" s="71"/>
    </row>
    <row r="90" spans="1:162" s="72" customFormat="1" ht="15.75" customHeight="1" x14ac:dyDescent="0.25">
      <c r="A90" s="22"/>
      <c r="B90" s="102" t="str">
        <v>2013-14</v>
      </c>
      <c r="C90" s="105">
        <v>0</v>
      </c>
      <c r="D90" s="105">
        <v>0</v>
      </c>
      <c r="E90" s="103">
        <v>3166000</v>
      </c>
      <c r="F90" s="103">
        <v>2565000</v>
      </c>
      <c r="G90" s="103">
        <v>1149000</v>
      </c>
      <c r="H90" s="105">
        <v>0</v>
      </c>
      <c r="I90" s="102">
        <v>293000</v>
      </c>
      <c r="J90" s="102">
        <v>215000</v>
      </c>
      <c r="K90" s="103">
        <f t="shared" si="15"/>
        <v>7388000</v>
      </c>
      <c r="L90" s="104"/>
      <c r="M90" s="104" t="s">
        <v>32</v>
      </c>
      <c r="N90" s="105">
        <v>0</v>
      </c>
      <c r="O90" s="105">
        <v>0</v>
      </c>
      <c r="P90" s="105">
        <v>0.67542529286385233</v>
      </c>
      <c r="Q90" s="105">
        <v>1.0062197324985436</v>
      </c>
      <c r="R90" s="105">
        <v>0.68512672757477067</v>
      </c>
      <c r="S90" s="105">
        <v>0</v>
      </c>
      <c r="T90" s="105">
        <v>0.76322754079229793</v>
      </c>
      <c r="U90" s="105">
        <v>0.88184506597431578</v>
      </c>
      <c r="V90" s="105">
        <v>0.31697864264150472</v>
      </c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/>
      <c r="BW90" s="71"/>
      <c r="BX90" s="71"/>
      <c r="BY90" s="71"/>
      <c r="BZ90" s="71"/>
      <c r="CA90" s="71"/>
      <c r="CB90" s="71"/>
      <c r="CC90" s="71"/>
      <c r="CD90" s="71"/>
      <c r="CE90" s="71"/>
      <c r="CF90" s="71"/>
      <c r="CG90" s="71"/>
      <c r="CH90" s="71"/>
      <c r="CI90" s="71"/>
      <c r="CJ90" s="71"/>
      <c r="CK90" s="71"/>
      <c r="CL90" s="71"/>
      <c r="CM90" s="71"/>
      <c r="CN90" s="71"/>
      <c r="CO90" s="71"/>
      <c r="CP90" s="71"/>
      <c r="CQ90" s="71"/>
      <c r="CR90" s="71"/>
      <c r="CS90" s="71"/>
      <c r="CT90" s="71"/>
      <c r="CU90" s="71"/>
      <c r="CV90" s="71"/>
      <c r="CW90" s="71"/>
      <c r="CX90" s="71"/>
      <c r="CY90" s="71"/>
      <c r="CZ90" s="71"/>
      <c r="DA90" s="71"/>
      <c r="DB90" s="71"/>
      <c r="DC90" s="71"/>
      <c r="DD90" s="71"/>
      <c r="DE90" s="71"/>
      <c r="DF90" s="71"/>
      <c r="DG90" s="71"/>
      <c r="DH90" s="71"/>
      <c r="DI90" s="71"/>
      <c r="DJ90" s="71"/>
      <c r="DK90" s="71"/>
      <c r="DL90" s="71"/>
      <c r="DM90" s="71"/>
      <c r="DN90" s="71"/>
      <c r="DO90" s="71"/>
      <c r="DP90" s="71"/>
      <c r="DQ90" s="71"/>
      <c r="DR90" s="71"/>
      <c r="DS90" s="71"/>
      <c r="DT90" s="71"/>
      <c r="DU90" s="71"/>
      <c r="DV90" s="71"/>
      <c r="DW90" s="71"/>
      <c r="DX90" s="71"/>
      <c r="DY90" s="71"/>
      <c r="DZ90" s="71"/>
      <c r="EA90" s="71"/>
      <c r="EB90" s="71"/>
      <c r="EC90" s="71"/>
      <c r="ED90" s="71"/>
      <c r="EE90" s="71"/>
      <c r="EF90" s="71"/>
      <c r="EG90" s="71"/>
      <c r="EH90" s="71"/>
      <c r="EI90" s="71"/>
      <c r="EJ90" s="71"/>
      <c r="EK90" s="71"/>
      <c r="EL90" s="71"/>
      <c r="EM90" s="71"/>
      <c r="EN90" s="71"/>
      <c r="EO90" s="71"/>
      <c r="EP90" s="71"/>
      <c r="EQ90" s="71"/>
      <c r="ER90" s="71"/>
      <c r="ES90" s="71"/>
      <c r="ET90" s="71"/>
      <c r="EU90" s="71"/>
      <c r="EV90" s="71"/>
      <c r="EW90" s="71"/>
      <c r="EX90" s="71"/>
      <c r="EY90" s="71"/>
      <c r="EZ90" s="71"/>
      <c r="FA90" s="71"/>
      <c r="FB90" s="71"/>
      <c r="FC90" s="71"/>
      <c r="FD90" s="71"/>
      <c r="FE90" s="71"/>
      <c r="FF90" s="71"/>
    </row>
    <row r="91" spans="1:162" s="72" customFormat="1" ht="15.75" customHeight="1" x14ac:dyDescent="0.25">
      <c r="A91" s="22">
        <f>A30+1</f>
        <v>19</v>
      </c>
      <c r="B91" s="102" t="s">
        <v>270</v>
      </c>
      <c r="C91" s="98"/>
      <c r="D91" s="98"/>
      <c r="E91" s="98"/>
      <c r="F91" s="98"/>
      <c r="G91" s="98"/>
      <c r="H91" s="98"/>
      <c r="I91" s="98"/>
      <c r="J91" s="98"/>
      <c r="K91" s="98"/>
      <c r="L91" s="104"/>
      <c r="M91" s="99" t="s">
        <v>270</v>
      </c>
      <c r="N91" s="98"/>
      <c r="O91" s="98"/>
      <c r="P91" s="98"/>
      <c r="Q91" s="98"/>
      <c r="R91" s="98"/>
      <c r="S91" s="98"/>
      <c r="T91" s="98"/>
      <c r="U91" s="98"/>
      <c r="V91" s="98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  <c r="DR91" s="71"/>
      <c r="DS91" s="71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  <c r="EN91" s="71"/>
      <c r="EO91" s="71"/>
      <c r="EP91" s="71"/>
      <c r="EQ91" s="71"/>
      <c r="ER91" s="71"/>
      <c r="ES91" s="71"/>
      <c r="ET91" s="71"/>
      <c r="EU91" s="71"/>
      <c r="EV91" s="71"/>
      <c r="EW91" s="71"/>
      <c r="EX91" s="71"/>
      <c r="EY91" s="71"/>
      <c r="EZ91" s="71"/>
      <c r="FA91" s="71"/>
      <c r="FB91" s="71"/>
      <c r="FC91" s="71"/>
      <c r="FD91" s="71"/>
      <c r="FE91" s="71"/>
      <c r="FF91" s="71"/>
    </row>
    <row r="92" spans="1:162" s="72" customFormat="1" ht="15.75" customHeight="1" x14ac:dyDescent="0.25">
      <c r="A92" s="22"/>
      <c r="B92" s="102" t="str">
        <f t="array" ref="B92:B95">Label_FinancialYears</f>
        <v>2010-11</v>
      </c>
      <c r="C92" s="105">
        <f t="array" ref="C92:J95">_1236_BuildingAustraliasfutureWorkforce_TrainingPlacesforSingleandTeenParents</f>
        <v>0</v>
      </c>
      <c r="D92" s="105">
        <v>0</v>
      </c>
      <c r="E92" s="105">
        <v>0</v>
      </c>
      <c r="F92" s="105">
        <v>0</v>
      </c>
      <c r="G92" s="105">
        <v>0</v>
      </c>
      <c r="H92" s="105">
        <v>0</v>
      </c>
      <c r="I92" s="105">
        <v>0</v>
      </c>
      <c r="J92" s="105">
        <v>0</v>
      </c>
      <c r="K92" s="105">
        <f t="shared" ref="K92:K95" si="16">SUM(C92:J92)</f>
        <v>0</v>
      </c>
      <c r="L92" s="104"/>
      <c r="M92" s="104" t="s">
        <v>9</v>
      </c>
      <c r="N92" s="105">
        <f t="array" ref="N92:V95">C92:K95/Population_IncludingTotal</f>
        <v>0</v>
      </c>
      <c r="O92" s="105">
        <v>0</v>
      </c>
      <c r="P92" s="105">
        <v>0</v>
      </c>
      <c r="Q92" s="105">
        <v>0</v>
      </c>
      <c r="R92" s="105">
        <v>0</v>
      </c>
      <c r="S92" s="105">
        <v>0</v>
      </c>
      <c r="T92" s="105">
        <v>0</v>
      </c>
      <c r="U92" s="105">
        <v>0</v>
      </c>
      <c r="V92" s="105">
        <v>0</v>
      </c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  <c r="BW92" s="71"/>
      <c r="BX92" s="71"/>
      <c r="BY92" s="71"/>
      <c r="BZ92" s="71"/>
      <c r="CA92" s="71"/>
      <c r="CB92" s="71"/>
      <c r="CC92" s="71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71"/>
      <c r="DQ92" s="71"/>
      <c r="DR92" s="71"/>
      <c r="DS92" s="71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  <c r="EJ92" s="71"/>
      <c r="EK92" s="71"/>
      <c r="EL92" s="71"/>
      <c r="EM92" s="71"/>
      <c r="EN92" s="71"/>
      <c r="EO92" s="71"/>
      <c r="EP92" s="71"/>
      <c r="EQ92" s="71"/>
      <c r="ER92" s="71"/>
      <c r="ES92" s="71"/>
      <c r="ET92" s="71"/>
      <c r="EU92" s="71"/>
      <c r="EV92" s="71"/>
      <c r="EW92" s="71"/>
      <c r="EX92" s="71"/>
      <c r="EY92" s="71"/>
      <c r="EZ92" s="71"/>
      <c r="FA92" s="71"/>
      <c r="FB92" s="71"/>
      <c r="FC92" s="71"/>
      <c r="FD92" s="71"/>
      <c r="FE92" s="71"/>
      <c r="FF92" s="71"/>
    </row>
    <row r="93" spans="1:162" s="72" customFormat="1" ht="15.75" customHeight="1" x14ac:dyDescent="0.25">
      <c r="B93" s="102" t="str">
        <v>2011-12</v>
      </c>
      <c r="C93" s="103">
        <v>8518000</v>
      </c>
      <c r="D93" s="103">
        <v>6330000</v>
      </c>
      <c r="E93" s="103">
        <v>5710000</v>
      </c>
      <c r="F93" s="103">
        <v>2562000</v>
      </c>
      <c r="G93" s="103">
        <v>2228000</v>
      </c>
      <c r="H93" s="102">
        <v>767000</v>
      </c>
      <c r="I93" s="102">
        <v>247000</v>
      </c>
      <c r="J93" s="102">
        <v>302000</v>
      </c>
      <c r="K93" s="103">
        <f t="shared" si="16"/>
        <v>26664000</v>
      </c>
      <c r="L93" s="104"/>
      <c r="M93" s="104" t="s">
        <v>10</v>
      </c>
      <c r="N93" s="105">
        <v>1.1730210124721963</v>
      </c>
      <c r="O93" s="105">
        <v>1.1338660533400684</v>
      </c>
      <c r="P93" s="105">
        <v>1.2636643388833502</v>
      </c>
      <c r="Q93" s="105">
        <v>1.0712529561898518</v>
      </c>
      <c r="R93" s="105">
        <v>1.3528028459863104</v>
      </c>
      <c r="S93" s="105">
        <v>1.4982107417998844</v>
      </c>
      <c r="T93" s="105">
        <v>0.66557444194142945</v>
      </c>
      <c r="U93" s="105">
        <v>1.2977916056088663</v>
      </c>
      <c r="V93" s="105">
        <v>1.1841632816564607</v>
      </c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  <c r="EN93" s="71"/>
      <c r="EO93" s="71"/>
      <c r="EP93" s="71"/>
      <c r="EQ93" s="71"/>
      <c r="ER93" s="71"/>
      <c r="ES93" s="71"/>
      <c r="ET93" s="71"/>
      <c r="EU93" s="71"/>
      <c r="EV93" s="71"/>
      <c r="EW93" s="71"/>
      <c r="EX93" s="71"/>
      <c r="EY93" s="71"/>
      <c r="EZ93" s="71"/>
      <c r="FA93" s="71"/>
      <c r="FB93" s="71"/>
      <c r="FC93" s="71"/>
      <c r="FD93" s="71"/>
      <c r="FE93" s="71"/>
      <c r="FF93" s="71"/>
    </row>
    <row r="94" spans="1:162" s="72" customFormat="1" ht="15.75" customHeight="1" x14ac:dyDescent="0.25">
      <c r="A94" s="22"/>
      <c r="B94" s="102" t="str">
        <v>2012-13</v>
      </c>
      <c r="C94" s="103">
        <v>6390000</v>
      </c>
      <c r="D94" s="103">
        <v>4747000</v>
      </c>
      <c r="E94" s="103">
        <v>4283000</v>
      </c>
      <c r="F94" s="103">
        <v>1922000</v>
      </c>
      <c r="G94" s="103">
        <v>1670000</v>
      </c>
      <c r="H94" s="102">
        <v>575000</v>
      </c>
      <c r="I94" s="102">
        <v>186000</v>
      </c>
      <c r="J94" s="102">
        <v>227000</v>
      </c>
      <c r="K94" s="103">
        <f t="shared" si="16"/>
        <v>20000000</v>
      </c>
      <c r="L94" s="104"/>
      <c r="M94" s="104" t="s">
        <v>11</v>
      </c>
      <c r="N94" s="105">
        <v>0.86857826379496661</v>
      </c>
      <c r="O94" s="105">
        <v>0.8356655802603361</v>
      </c>
      <c r="P94" s="105">
        <v>0.92929180717422821</v>
      </c>
      <c r="Q94" s="105">
        <v>0.77515440575663053</v>
      </c>
      <c r="R94" s="105">
        <v>1.0046943894135292</v>
      </c>
      <c r="S94" s="105">
        <v>1.1220059515098297</v>
      </c>
      <c r="T94" s="105">
        <v>0.49215853855374186</v>
      </c>
      <c r="U94" s="105">
        <v>0.94862386854664138</v>
      </c>
      <c r="V94" s="105">
        <v>0.87269032143235359</v>
      </c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1"/>
      <c r="DD94" s="71"/>
      <c r="DE94" s="71"/>
      <c r="DF94" s="71"/>
      <c r="DG94" s="71"/>
      <c r="DH94" s="71"/>
      <c r="DI94" s="71"/>
      <c r="DJ94" s="71"/>
      <c r="DK94" s="71"/>
      <c r="DL94" s="71"/>
      <c r="DM94" s="71"/>
      <c r="DN94" s="71"/>
      <c r="DO94" s="71"/>
      <c r="DP94" s="71"/>
      <c r="DQ94" s="71"/>
      <c r="DR94" s="71"/>
      <c r="DS94" s="71"/>
      <c r="DT94" s="71"/>
      <c r="DU94" s="71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EH94" s="71"/>
      <c r="EI94" s="71"/>
      <c r="EJ94" s="71"/>
      <c r="EK94" s="71"/>
      <c r="EL94" s="71"/>
      <c r="EM94" s="71"/>
      <c r="EN94" s="71"/>
      <c r="EO94" s="71"/>
      <c r="EP94" s="71"/>
      <c r="EQ94" s="71"/>
      <c r="ER94" s="71"/>
      <c r="ES94" s="71"/>
      <c r="ET94" s="71"/>
      <c r="EU94" s="71"/>
      <c r="EV94" s="71"/>
      <c r="EW94" s="71"/>
      <c r="EX94" s="71"/>
      <c r="EY94" s="71"/>
      <c r="EZ94" s="71"/>
      <c r="FA94" s="71"/>
      <c r="FB94" s="71"/>
      <c r="FC94" s="71"/>
      <c r="FD94" s="71"/>
      <c r="FE94" s="71"/>
      <c r="FF94" s="71"/>
    </row>
    <row r="95" spans="1:162" s="72" customFormat="1" ht="15.75" customHeight="1" x14ac:dyDescent="0.25">
      <c r="A95" s="22"/>
      <c r="B95" s="102" t="str">
        <v>2013-14</v>
      </c>
      <c r="C95" s="103">
        <v>8520000</v>
      </c>
      <c r="D95" s="103">
        <v>6330000</v>
      </c>
      <c r="E95" s="103">
        <v>5711000</v>
      </c>
      <c r="F95" s="103">
        <v>2563000</v>
      </c>
      <c r="G95" s="103">
        <v>2227000</v>
      </c>
      <c r="H95" s="102">
        <v>766000</v>
      </c>
      <c r="I95" s="102">
        <v>248000</v>
      </c>
      <c r="J95" s="102">
        <v>303000</v>
      </c>
      <c r="K95" s="103">
        <f t="shared" si="16"/>
        <v>26668000</v>
      </c>
      <c r="L95" s="104"/>
      <c r="M95" s="104" t="s">
        <v>32</v>
      </c>
      <c r="N95" s="105">
        <v>1.1412919424788861</v>
      </c>
      <c r="O95" s="105">
        <v>1.0938147454522016</v>
      </c>
      <c r="P95" s="105">
        <v>1.218368239906968</v>
      </c>
      <c r="Q95" s="105">
        <v>1.005435155709071</v>
      </c>
      <c r="R95" s="105">
        <v>1.3279175128886112</v>
      </c>
      <c r="S95" s="105">
        <v>1.4904840570742537</v>
      </c>
      <c r="T95" s="105">
        <v>0.64600829391293479</v>
      </c>
      <c r="U95" s="105">
        <v>1.2427863022800822</v>
      </c>
      <c r="V95" s="105">
        <v>1.1441779158045002</v>
      </c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1"/>
      <c r="DR95" s="71"/>
      <c r="DS95" s="71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  <c r="EN95" s="71"/>
      <c r="EO95" s="71"/>
      <c r="EP95" s="71"/>
      <c r="EQ95" s="71"/>
      <c r="ER95" s="71"/>
      <c r="ES95" s="71"/>
      <c r="ET95" s="71"/>
      <c r="EU95" s="71"/>
      <c r="EV95" s="71"/>
      <c r="EW95" s="71"/>
      <c r="EX95" s="71"/>
      <c r="EY95" s="71"/>
      <c r="EZ95" s="71"/>
      <c r="FA95" s="71"/>
      <c r="FB95" s="71"/>
      <c r="FC95" s="71"/>
      <c r="FD95" s="71"/>
      <c r="FE95" s="71"/>
      <c r="FF95" s="71"/>
    </row>
    <row r="96" spans="1:162" s="72" customFormat="1" ht="15.75" customHeight="1" x14ac:dyDescent="0.25">
      <c r="A96" s="22">
        <f>A91+1</f>
        <v>20</v>
      </c>
      <c r="B96" s="102" t="s">
        <v>206</v>
      </c>
      <c r="C96" s="98"/>
      <c r="D96" s="98"/>
      <c r="E96" s="98"/>
      <c r="F96" s="98"/>
      <c r="G96" s="98"/>
      <c r="H96" s="98"/>
      <c r="I96" s="98"/>
      <c r="J96" s="98"/>
      <c r="K96" s="98"/>
      <c r="L96" s="104"/>
      <c r="M96" s="99" t="s">
        <v>206</v>
      </c>
      <c r="N96" s="98"/>
      <c r="O96" s="98"/>
      <c r="P96" s="98"/>
      <c r="Q96" s="98"/>
      <c r="R96" s="98"/>
      <c r="S96" s="98"/>
      <c r="T96" s="98"/>
      <c r="U96" s="98"/>
      <c r="V96" s="98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  <c r="EN96" s="71"/>
      <c r="EO96" s="71"/>
      <c r="EP96" s="71"/>
      <c r="EQ96" s="71"/>
      <c r="ER96" s="71"/>
      <c r="ES96" s="71"/>
      <c r="ET96" s="71"/>
      <c r="EU96" s="71"/>
      <c r="EV96" s="71"/>
      <c r="EW96" s="71"/>
      <c r="EX96" s="71"/>
      <c r="EY96" s="71"/>
      <c r="EZ96" s="71"/>
      <c r="FA96" s="71"/>
      <c r="FB96" s="71"/>
      <c r="FC96" s="71"/>
      <c r="FD96" s="71"/>
      <c r="FE96" s="71"/>
      <c r="FF96" s="71"/>
    </row>
    <row r="97" spans="1:162" s="72" customFormat="1" ht="15.75" customHeight="1" x14ac:dyDescent="0.25">
      <c r="A97" s="22"/>
      <c r="B97" s="102" t="str">
        <f t="array" ref="B97:B100">Label_FinancialYears</f>
        <v>2010-11</v>
      </c>
      <c r="C97" s="105">
        <f t="array" ref="C97:J100">_1237_BuildingAustraliasfutureWorkforce_SkillsReform</f>
        <v>0</v>
      </c>
      <c r="D97" s="105">
        <v>0</v>
      </c>
      <c r="E97" s="105">
        <v>0</v>
      </c>
      <c r="F97" s="105">
        <v>0</v>
      </c>
      <c r="G97" s="105">
        <v>0</v>
      </c>
      <c r="H97" s="105">
        <v>0</v>
      </c>
      <c r="I97" s="105">
        <v>0</v>
      </c>
      <c r="J97" s="105">
        <v>0</v>
      </c>
      <c r="K97" s="105">
        <f t="shared" ref="K97:K100" si="17">SUM(C97:J97)</f>
        <v>0</v>
      </c>
      <c r="L97" s="104"/>
      <c r="M97" s="104" t="s">
        <v>9</v>
      </c>
      <c r="N97" s="105">
        <f t="array" ref="N97:V100">C97:K100/Population_IncludingTotal</f>
        <v>0</v>
      </c>
      <c r="O97" s="105">
        <v>0</v>
      </c>
      <c r="P97" s="105">
        <v>0</v>
      </c>
      <c r="Q97" s="105">
        <v>0</v>
      </c>
      <c r="R97" s="105">
        <v>0</v>
      </c>
      <c r="S97" s="105">
        <v>0</v>
      </c>
      <c r="T97" s="105">
        <v>0</v>
      </c>
      <c r="U97" s="105">
        <v>0</v>
      </c>
      <c r="V97" s="105">
        <v>0</v>
      </c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  <c r="CG97" s="71"/>
      <c r="CH97" s="71"/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1"/>
      <c r="CV97" s="71"/>
      <c r="CW97" s="71"/>
      <c r="CX97" s="71"/>
      <c r="CY97" s="71"/>
      <c r="CZ97" s="71"/>
      <c r="DA97" s="71"/>
      <c r="DB97" s="71"/>
      <c r="DC97" s="71"/>
      <c r="DD97" s="71"/>
      <c r="DE97" s="71"/>
      <c r="DF97" s="71"/>
      <c r="DG97" s="71"/>
      <c r="DH97" s="71"/>
      <c r="DI97" s="71"/>
      <c r="DJ97" s="71"/>
      <c r="DK97" s="71"/>
      <c r="DL97" s="71"/>
      <c r="DM97" s="71"/>
      <c r="DN97" s="71"/>
      <c r="DO97" s="71"/>
      <c r="DP97" s="71"/>
      <c r="DQ97" s="71"/>
      <c r="DR97" s="71"/>
      <c r="DS97" s="71"/>
      <c r="DT97" s="71"/>
      <c r="DU97" s="71"/>
      <c r="DV97" s="71"/>
      <c r="DW97" s="71"/>
      <c r="DX97" s="71"/>
      <c r="DY97" s="71"/>
      <c r="DZ97" s="71"/>
      <c r="EA97" s="71"/>
      <c r="EB97" s="71"/>
      <c r="EC97" s="71"/>
      <c r="ED97" s="71"/>
      <c r="EE97" s="71"/>
      <c r="EF97" s="71"/>
      <c r="EG97" s="71"/>
      <c r="EH97" s="71"/>
      <c r="EI97" s="71"/>
      <c r="EJ97" s="71"/>
      <c r="EK97" s="71"/>
      <c r="EL97" s="71"/>
      <c r="EM97" s="71"/>
      <c r="EN97" s="71"/>
      <c r="EO97" s="71"/>
      <c r="EP97" s="71"/>
      <c r="EQ97" s="71"/>
      <c r="ER97" s="71"/>
      <c r="ES97" s="71"/>
      <c r="ET97" s="71"/>
      <c r="EU97" s="71"/>
      <c r="EV97" s="71"/>
      <c r="EW97" s="71"/>
      <c r="EX97" s="71"/>
      <c r="EY97" s="71"/>
      <c r="EZ97" s="71"/>
      <c r="FA97" s="71"/>
      <c r="FB97" s="71"/>
      <c r="FC97" s="71"/>
      <c r="FD97" s="71"/>
      <c r="FE97" s="71"/>
      <c r="FF97" s="71"/>
    </row>
    <row r="98" spans="1:162" s="72" customFormat="1" ht="15.75" customHeight="1" x14ac:dyDescent="0.25">
      <c r="B98" s="102" t="str">
        <v>2011-12</v>
      </c>
      <c r="C98" s="105">
        <v>0</v>
      </c>
      <c r="D98" s="105">
        <v>0</v>
      </c>
      <c r="E98" s="105">
        <v>0</v>
      </c>
      <c r="F98" s="105">
        <v>0</v>
      </c>
      <c r="G98" s="105">
        <v>0</v>
      </c>
      <c r="H98" s="105">
        <v>0</v>
      </c>
      <c r="I98" s="105">
        <v>0</v>
      </c>
      <c r="J98" s="105">
        <v>0</v>
      </c>
      <c r="K98" s="105">
        <f t="shared" si="17"/>
        <v>0</v>
      </c>
      <c r="L98" s="104"/>
      <c r="M98" s="104" t="s">
        <v>10</v>
      </c>
      <c r="N98" s="105">
        <v>0</v>
      </c>
      <c r="O98" s="105">
        <v>0</v>
      </c>
      <c r="P98" s="105">
        <v>0</v>
      </c>
      <c r="Q98" s="105">
        <v>0</v>
      </c>
      <c r="R98" s="105">
        <v>0</v>
      </c>
      <c r="S98" s="105">
        <v>0</v>
      </c>
      <c r="T98" s="105">
        <v>0</v>
      </c>
      <c r="U98" s="105">
        <v>0</v>
      </c>
      <c r="V98" s="105">
        <v>0</v>
      </c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/>
      <c r="BT98" s="71"/>
      <c r="BU98" s="71"/>
      <c r="BV98" s="71"/>
      <c r="BW98" s="71"/>
      <c r="BX98" s="71"/>
      <c r="BY98" s="71"/>
      <c r="BZ98" s="71"/>
      <c r="CA98" s="71"/>
      <c r="CB98" s="71"/>
      <c r="CC98" s="71"/>
      <c r="CD98" s="71"/>
      <c r="CE98" s="71"/>
      <c r="CF98" s="71"/>
      <c r="CG98" s="71"/>
      <c r="CH98" s="71"/>
      <c r="CI98" s="71"/>
      <c r="CJ98" s="71"/>
      <c r="CK98" s="71"/>
      <c r="CL98" s="71"/>
      <c r="CM98" s="71"/>
      <c r="CN98" s="71"/>
      <c r="CO98" s="71"/>
      <c r="CP98" s="71"/>
      <c r="CQ98" s="71"/>
      <c r="CR98" s="71"/>
      <c r="CS98" s="71"/>
      <c r="CT98" s="71"/>
      <c r="CU98" s="71"/>
      <c r="CV98" s="71"/>
      <c r="CW98" s="71"/>
      <c r="CX98" s="71"/>
      <c r="CY98" s="71"/>
      <c r="CZ98" s="71"/>
      <c r="DA98" s="71"/>
      <c r="DB98" s="71"/>
      <c r="DC98" s="71"/>
      <c r="DD98" s="71"/>
      <c r="DE98" s="71"/>
      <c r="DF98" s="71"/>
      <c r="DG98" s="71"/>
      <c r="DH98" s="71"/>
      <c r="DI98" s="71"/>
      <c r="DJ98" s="71"/>
      <c r="DK98" s="71"/>
      <c r="DL98" s="71"/>
      <c r="DM98" s="71"/>
      <c r="DN98" s="71"/>
      <c r="DO98" s="71"/>
      <c r="DP98" s="71"/>
      <c r="DQ98" s="71"/>
      <c r="DR98" s="71"/>
      <c r="DS98" s="71"/>
      <c r="DT98" s="71"/>
      <c r="DU98" s="71"/>
      <c r="DV98" s="71"/>
      <c r="DW98" s="71"/>
      <c r="DX98" s="71"/>
      <c r="DY98" s="71"/>
      <c r="DZ98" s="71"/>
      <c r="EA98" s="71"/>
      <c r="EB98" s="71"/>
      <c r="EC98" s="71"/>
      <c r="ED98" s="71"/>
      <c r="EE98" s="71"/>
      <c r="EF98" s="71"/>
      <c r="EG98" s="71"/>
      <c r="EH98" s="71"/>
      <c r="EI98" s="71"/>
      <c r="EJ98" s="71"/>
      <c r="EK98" s="71"/>
      <c r="EL98" s="71"/>
      <c r="EM98" s="71"/>
      <c r="EN98" s="71"/>
      <c r="EO98" s="71"/>
      <c r="EP98" s="71"/>
      <c r="EQ98" s="71"/>
      <c r="ER98" s="71"/>
      <c r="ES98" s="71"/>
      <c r="ET98" s="71"/>
      <c r="EU98" s="71"/>
      <c r="EV98" s="71"/>
      <c r="EW98" s="71"/>
      <c r="EX98" s="71"/>
      <c r="EY98" s="71"/>
      <c r="EZ98" s="71"/>
      <c r="FA98" s="71"/>
      <c r="FB98" s="71"/>
      <c r="FC98" s="71"/>
      <c r="FD98" s="71"/>
      <c r="FE98" s="71"/>
      <c r="FF98" s="71"/>
    </row>
    <row r="99" spans="1:162" s="72" customFormat="1" ht="15.75" customHeight="1" x14ac:dyDescent="0.25">
      <c r="A99" s="22"/>
      <c r="B99" s="102" t="str">
        <v>2012-13</v>
      </c>
      <c r="C99" s="103">
        <v>76590000</v>
      </c>
      <c r="D99" s="103">
        <v>59303000</v>
      </c>
      <c r="E99" s="103">
        <v>48669000</v>
      </c>
      <c r="F99" s="103">
        <v>24858000</v>
      </c>
      <c r="G99" s="103">
        <v>17314000</v>
      </c>
      <c r="H99" s="103">
        <v>5332000</v>
      </c>
      <c r="I99" s="103">
        <v>3820000</v>
      </c>
      <c r="J99" s="103">
        <v>2465000</v>
      </c>
      <c r="K99" s="103">
        <f t="shared" si="17"/>
        <v>238351000</v>
      </c>
      <c r="L99" s="104"/>
      <c r="M99" s="104" t="s">
        <v>11</v>
      </c>
      <c r="N99" s="105">
        <v>10.410705668866431</v>
      </c>
      <c r="O99" s="105">
        <v>10.439746346361641</v>
      </c>
      <c r="P99" s="105">
        <v>10.559818576549734</v>
      </c>
      <c r="Q99" s="105">
        <v>10.025384088604746</v>
      </c>
      <c r="R99" s="105">
        <v>10.416334525931644</v>
      </c>
      <c r="S99" s="105">
        <v>10.404409971218108</v>
      </c>
      <c r="T99" s="105">
        <v>10.107772135888677</v>
      </c>
      <c r="U99" s="105">
        <v>10.301135841266392</v>
      </c>
      <c r="V99" s="105">
        <v>10.400330540186145</v>
      </c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1"/>
      <c r="CG99" s="71"/>
      <c r="CH99" s="71"/>
      <c r="CI99" s="71"/>
      <c r="CJ99" s="71"/>
      <c r="CK99" s="71"/>
      <c r="CL99" s="71"/>
      <c r="CM99" s="71"/>
      <c r="CN99" s="71"/>
      <c r="CO99" s="71"/>
      <c r="CP99" s="71"/>
      <c r="CQ99" s="71"/>
      <c r="CR99" s="71"/>
      <c r="CS99" s="71"/>
      <c r="CT99" s="71"/>
      <c r="CU99" s="71"/>
      <c r="CV99" s="71"/>
      <c r="CW99" s="71"/>
      <c r="CX99" s="71"/>
      <c r="CY99" s="71"/>
      <c r="CZ99" s="71"/>
      <c r="DA99" s="71"/>
      <c r="DB99" s="71"/>
      <c r="DC99" s="71"/>
      <c r="DD99" s="71"/>
      <c r="DE99" s="71"/>
      <c r="DF99" s="71"/>
      <c r="DG99" s="71"/>
      <c r="DH99" s="71"/>
      <c r="DI99" s="71"/>
      <c r="DJ99" s="71"/>
      <c r="DK99" s="71"/>
      <c r="DL99" s="71"/>
      <c r="DM99" s="71"/>
      <c r="DN99" s="71"/>
      <c r="DO99" s="71"/>
      <c r="DP99" s="71"/>
      <c r="DQ99" s="71"/>
      <c r="DR99" s="71"/>
      <c r="DS99" s="71"/>
      <c r="DT99" s="71"/>
      <c r="DU99" s="71"/>
      <c r="DV99" s="71"/>
      <c r="DW99" s="71"/>
      <c r="DX99" s="71"/>
      <c r="DY99" s="71"/>
      <c r="DZ99" s="71"/>
      <c r="EA99" s="71"/>
      <c r="EB99" s="71"/>
      <c r="EC99" s="71"/>
      <c r="ED99" s="71"/>
      <c r="EE99" s="71"/>
      <c r="EF99" s="71"/>
      <c r="EG99" s="71"/>
      <c r="EH99" s="71"/>
      <c r="EI99" s="71"/>
      <c r="EJ99" s="71"/>
      <c r="EK99" s="71"/>
      <c r="EL99" s="71"/>
      <c r="EM99" s="71"/>
      <c r="EN99" s="71"/>
      <c r="EO99" s="71"/>
      <c r="EP99" s="71"/>
      <c r="EQ99" s="71"/>
      <c r="ER99" s="71"/>
      <c r="ES99" s="71"/>
      <c r="ET99" s="71"/>
      <c r="EU99" s="71"/>
      <c r="EV99" s="71"/>
      <c r="EW99" s="71"/>
      <c r="EX99" s="71"/>
      <c r="EY99" s="71"/>
      <c r="EZ99" s="71"/>
      <c r="FA99" s="71"/>
      <c r="FB99" s="71"/>
      <c r="FC99" s="71"/>
      <c r="FD99" s="71"/>
      <c r="FE99" s="71"/>
      <c r="FF99" s="71"/>
    </row>
    <row r="100" spans="1:162" s="72" customFormat="1" ht="15.75" customHeight="1" x14ac:dyDescent="0.25">
      <c r="A100" s="22"/>
      <c r="B100" s="102" t="str">
        <v>2013-14</v>
      </c>
      <c r="C100" s="103">
        <v>76588000</v>
      </c>
      <c r="D100" s="103">
        <v>59303000</v>
      </c>
      <c r="E100" s="103">
        <v>48669000</v>
      </c>
      <c r="F100" s="103">
        <v>24858000</v>
      </c>
      <c r="G100" s="103">
        <v>17314000</v>
      </c>
      <c r="H100" s="103">
        <v>5332000</v>
      </c>
      <c r="I100" s="103">
        <v>3820000</v>
      </c>
      <c r="J100" s="103">
        <v>2465000</v>
      </c>
      <c r="K100" s="103">
        <f t="shared" si="17"/>
        <v>238349000</v>
      </c>
      <c r="L100" s="104"/>
      <c r="M100" s="104" t="s">
        <v>32</v>
      </c>
      <c r="N100" s="105">
        <v>10.259303672602456</v>
      </c>
      <c r="O100" s="105">
        <v>10.247471698191456</v>
      </c>
      <c r="P100" s="105">
        <v>10.382903846617443</v>
      </c>
      <c r="Q100" s="105">
        <v>9.7515049163543068</v>
      </c>
      <c r="R100" s="105">
        <v>10.324007102897806</v>
      </c>
      <c r="S100" s="105">
        <v>10.375014350287103</v>
      </c>
      <c r="T100" s="105">
        <v>9.9506116239814943</v>
      </c>
      <c r="U100" s="105">
        <v>10.110456221519481</v>
      </c>
      <c r="V100" s="105">
        <v>10.226251014477532</v>
      </c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71"/>
      <c r="DB100" s="71"/>
      <c r="DC100" s="71"/>
      <c r="DD100" s="71"/>
      <c r="DE100" s="71"/>
      <c r="DF100" s="71"/>
      <c r="DG100" s="71"/>
      <c r="DH100" s="71"/>
      <c r="DI100" s="71"/>
      <c r="DJ100" s="71"/>
      <c r="DK100" s="71"/>
      <c r="DL100" s="71"/>
      <c r="DM100" s="71"/>
      <c r="DN100" s="71"/>
      <c r="DO100" s="71"/>
      <c r="DP100" s="71"/>
      <c r="DQ100" s="71"/>
      <c r="DR100" s="71"/>
      <c r="DS100" s="71"/>
      <c r="DT100" s="71"/>
      <c r="DU100" s="71"/>
      <c r="DV100" s="71"/>
      <c r="DW100" s="71"/>
      <c r="DX100" s="71"/>
      <c r="DY100" s="71"/>
      <c r="DZ100" s="71"/>
      <c r="EA100" s="71"/>
      <c r="EB100" s="71"/>
      <c r="EC100" s="71"/>
      <c r="ED100" s="71"/>
      <c r="EE100" s="71"/>
      <c r="EF100" s="71"/>
      <c r="EG100" s="71"/>
      <c r="EH100" s="71"/>
      <c r="EI100" s="71"/>
      <c r="EJ100" s="71"/>
      <c r="EK100" s="71"/>
      <c r="EL100" s="71"/>
      <c r="EM100" s="71"/>
      <c r="EN100" s="71"/>
      <c r="EO100" s="71"/>
      <c r="EP100" s="71"/>
      <c r="EQ100" s="71"/>
      <c r="ER100" s="71"/>
      <c r="ES100" s="71"/>
      <c r="ET100" s="71"/>
      <c r="EU100" s="71"/>
      <c r="EV100" s="71"/>
      <c r="EW100" s="71"/>
      <c r="EX100" s="71"/>
      <c r="EY100" s="71"/>
      <c r="EZ100" s="71"/>
      <c r="FA100" s="71"/>
      <c r="FB100" s="71"/>
      <c r="FC100" s="71"/>
      <c r="FD100" s="71"/>
      <c r="FE100" s="71"/>
      <c r="FF100" s="71"/>
    </row>
    <row r="101" spans="1:162" s="72" customFormat="1" ht="15.75" customHeight="1" x14ac:dyDescent="0.25">
      <c r="A101" s="22">
        <f>A76+1</f>
        <v>2</v>
      </c>
      <c r="B101" s="102" t="s">
        <v>186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104"/>
      <c r="M101" s="99" t="s">
        <v>186</v>
      </c>
      <c r="N101" s="98"/>
      <c r="O101" s="98"/>
      <c r="P101" s="98"/>
      <c r="Q101" s="98"/>
      <c r="R101" s="98"/>
      <c r="S101" s="98"/>
      <c r="T101" s="98"/>
      <c r="U101" s="98"/>
      <c r="V101" s="98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  <c r="EO101" s="71"/>
      <c r="EP101" s="71"/>
      <c r="EQ101" s="71"/>
      <c r="ER101" s="71"/>
      <c r="ES101" s="71"/>
      <c r="ET101" s="71"/>
      <c r="EU101" s="71"/>
      <c r="EV101" s="71"/>
      <c r="EW101" s="71"/>
      <c r="EX101" s="71"/>
      <c r="EY101" s="71"/>
      <c r="EZ101" s="71"/>
      <c r="FA101" s="71"/>
      <c r="FB101" s="71"/>
      <c r="FC101" s="71"/>
      <c r="FD101" s="71"/>
      <c r="FE101" s="71"/>
      <c r="FF101" s="71"/>
    </row>
    <row r="102" spans="1:162" ht="15.75" customHeight="1" x14ac:dyDescent="0.25">
      <c r="B102" s="102" t="str">
        <f t="array" ref="B102:B105">Label_FinancialYears</f>
        <v>2010-11</v>
      </c>
      <c r="C102" s="103">
        <f t="array" ref="C102:J105">_1212_ProductivityPlacesProgramme</f>
        <v>139037000</v>
      </c>
      <c r="D102" s="105">
        <v>0</v>
      </c>
      <c r="E102" s="103">
        <v>85881000</v>
      </c>
      <c r="F102" s="103">
        <v>43692000</v>
      </c>
      <c r="G102" s="103">
        <v>32481000</v>
      </c>
      <c r="H102" s="103">
        <v>6339000</v>
      </c>
      <c r="I102" s="103">
        <v>7331000</v>
      </c>
      <c r="J102" s="103">
        <v>4663000</v>
      </c>
      <c r="K102" s="103">
        <f t="shared" ref="K102:K105" si="18">SUM(C102:J102)</f>
        <v>319424000</v>
      </c>
      <c r="L102" s="104"/>
      <c r="M102" s="104" t="s">
        <v>9</v>
      </c>
      <c r="N102" s="105">
        <f t="array" ref="N102:V105">C102:K105/Population_IncludingTotal</f>
        <v>19.364778657503297</v>
      </c>
      <c r="O102" s="105">
        <v>0</v>
      </c>
      <c r="P102" s="105">
        <v>19.35616047485599</v>
      </c>
      <c r="Q102" s="105">
        <v>18.840367855465765</v>
      </c>
      <c r="R102" s="105">
        <v>19.896697176446661</v>
      </c>
      <c r="S102" s="105">
        <v>12.424076719996707</v>
      </c>
      <c r="T102" s="105">
        <v>20.094125257309507</v>
      </c>
      <c r="U102" s="105">
        <v>20.247591174950824</v>
      </c>
      <c r="V102" s="105">
        <v>14.408341595479891</v>
      </c>
    </row>
    <row r="103" spans="1:162" ht="15.75" customHeight="1" x14ac:dyDescent="0.25">
      <c r="A103" s="72"/>
      <c r="B103" s="102" t="str">
        <v>2011-12</v>
      </c>
      <c r="C103" s="103">
        <v>161154000</v>
      </c>
      <c r="D103" s="105">
        <v>0</v>
      </c>
      <c r="E103" s="103">
        <v>98688000</v>
      </c>
      <c r="F103" s="103">
        <v>50256000</v>
      </c>
      <c r="G103" s="103">
        <v>36968000</v>
      </c>
      <c r="H103" s="103">
        <v>14938000</v>
      </c>
      <c r="I103" s="103">
        <v>8528000</v>
      </c>
      <c r="J103" s="103">
        <v>5331000</v>
      </c>
      <c r="K103" s="103">
        <f t="shared" si="18"/>
        <v>375863000</v>
      </c>
      <c r="L103" s="104"/>
      <c r="M103" s="104" t="s">
        <v>10</v>
      </c>
      <c r="N103" s="105">
        <v>22.19265417280398</v>
      </c>
      <c r="O103" s="105">
        <v>0</v>
      </c>
      <c r="P103" s="105">
        <v>21.840368874907188</v>
      </c>
      <c r="Q103" s="105">
        <v>21.013617707368148</v>
      </c>
      <c r="R103" s="105">
        <v>22.446326575593325</v>
      </c>
      <c r="S103" s="105">
        <v>29.178972700139077</v>
      </c>
      <c r="T103" s="105">
        <v>22.979833363872512</v>
      </c>
      <c r="U103" s="105">
        <v>22.909029965234655</v>
      </c>
      <c r="V103" s="105">
        <v>16.692287861282715</v>
      </c>
    </row>
    <row r="104" spans="1:162" ht="15.75" customHeight="1" x14ac:dyDescent="0.25">
      <c r="B104" s="102" t="str">
        <v>2012-13</v>
      </c>
      <c r="C104" s="105">
        <v>0</v>
      </c>
      <c r="D104" s="105">
        <v>0</v>
      </c>
      <c r="E104" s="105">
        <v>0</v>
      </c>
      <c r="F104" s="105">
        <v>0</v>
      </c>
      <c r="G104" s="105">
        <v>0</v>
      </c>
      <c r="H104" s="105">
        <v>0</v>
      </c>
      <c r="I104" s="105">
        <v>0</v>
      </c>
      <c r="J104" s="105">
        <v>0</v>
      </c>
      <c r="K104" s="105">
        <f t="shared" si="18"/>
        <v>0</v>
      </c>
      <c r="L104" s="104"/>
      <c r="M104" s="104" t="s">
        <v>11</v>
      </c>
      <c r="N104" s="105">
        <v>0</v>
      </c>
      <c r="O104" s="105">
        <v>0</v>
      </c>
      <c r="P104" s="105">
        <v>0</v>
      </c>
      <c r="Q104" s="105">
        <v>0</v>
      </c>
      <c r="R104" s="105">
        <v>0</v>
      </c>
      <c r="S104" s="105">
        <v>0</v>
      </c>
      <c r="T104" s="105">
        <v>0</v>
      </c>
      <c r="U104" s="105">
        <v>0</v>
      </c>
      <c r="V104" s="105">
        <v>0</v>
      </c>
    </row>
    <row r="105" spans="1:162" ht="15.75" customHeight="1" x14ac:dyDescent="0.25">
      <c r="B105" s="102" t="str">
        <v>2013-14</v>
      </c>
      <c r="C105" s="105">
        <v>0</v>
      </c>
      <c r="D105" s="105">
        <v>0</v>
      </c>
      <c r="E105" s="105">
        <v>0</v>
      </c>
      <c r="F105" s="105">
        <v>0</v>
      </c>
      <c r="G105" s="105">
        <v>0</v>
      </c>
      <c r="H105" s="105">
        <v>0</v>
      </c>
      <c r="I105" s="105">
        <v>0</v>
      </c>
      <c r="J105" s="105">
        <v>0</v>
      </c>
      <c r="K105" s="105">
        <f t="shared" si="18"/>
        <v>0</v>
      </c>
      <c r="L105" s="104"/>
      <c r="M105" s="104" t="s">
        <v>32</v>
      </c>
      <c r="N105" s="105">
        <v>0</v>
      </c>
      <c r="O105" s="105">
        <v>0</v>
      </c>
      <c r="P105" s="105">
        <v>0</v>
      </c>
      <c r="Q105" s="105">
        <v>0</v>
      </c>
      <c r="R105" s="105">
        <v>0</v>
      </c>
      <c r="S105" s="105">
        <v>0</v>
      </c>
      <c r="T105" s="105">
        <v>0</v>
      </c>
      <c r="U105" s="105">
        <v>0</v>
      </c>
      <c r="V105" s="105">
        <v>0</v>
      </c>
    </row>
    <row r="106" spans="1:162" s="72" customFormat="1" ht="15.75" customHeight="1" x14ac:dyDescent="0.25">
      <c r="A106" s="22">
        <f>A101+1</f>
        <v>3</v>
      </c>
      <c r="B106" s="102" t="s">
        <v>187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104"/>
      <c r="M106" s="99" t="s">
        <v>187</v>
      </c>
      <c r="N106" s="98"/>
      <c r="O106" s="98"/>
      <c r="P106" s="98"/>
      <c r="Q106" s="98"/>
      <c r="R106" s="98"/>
      <c r="S106" s="98"/>
      <c r="T106" s="98"/>
      <c r="U106" s="98"/>
      <c r="V106" s="98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/>
      <c r="BV106" s="71"/>
      <c r="BW106" s="71"/>
      <c r="BX106" s="71"/>
      <c r="BY106" s="71"/>
      <c r="BZ106" s="71"/>
      <c r="CA106" s="71"/>
      <c r="CB106" s="71"/>
      <c r="CC106" s="71"/>
      <c r="CD106" s="71"/>
      <c r="CE106" s="71"/>
      <c r="CF106" s="71"/>
      <c r="CG106" s="71"/>
      <c r="CH106" s="71"/>
      <c r="CI106" s="71"/>
      <c r="CJ106" s="71"/>
      <c r="CK106" s="71"/>
      <c r="CL106" s="71"/>
      <c r="CM106" s="71"/>
      <c r="CN106" s="71"/>
      <c r="CO106" s="71"/>
      <c r="CP106" s="71"/>
      <c r="CQ106" s="71"/>
      <c r="CR106" s="71"/>
      <c r="CS106" s="71"/>
      <c r="CT106" s="71"/>
      <c r="CU106" s="71"/>
      <c r="CV106" s="71"/>
      <c r="CW106" s="71"/>
      <c r="CX106" s="71"/>
      <c r="CY106" s="71"/>
      <c r="CZ106" s="71"/>
      <c r="DA106" s="71"/>
      <c r="DB106" s="71"/>
      <c r="DC106" s="71"/>
      <c r="DD106" s="71"/>
      <c r="DE106" s="71"/>
      <c r="DF106" s="71"/>
      <c r="DG106" s="71"/>
      <c r="DH106" s="71"/>
      <c r="DI106" s="71"/>
      <c r="DJ106" s="71"/>
      <c r="DK106" s="71"/>
      <c r="DL106" s="71"/>
      <c r="DM106" s="71"/>
      <c r="DN106" s="71"/>
      <c r="DO106" s="71"/>
      <c r="DP106" s="71"/>
      <c r="DQ106" s="71"/>
      <c r="DR106" s="71"/>
      <c r="DS106" s="71"/>
      <c r="DT106" s="71"/>
      <c r="DU106" s="71"/>
      <c r="DV106" s="71"/>
      <c r="DW106" s="71"/>
      <c r="DX106" s="71"/>
      <c r="DY106" s="71"/>
      <c r="DZ106" s="71"/>
      <c r="EA106" s="71"/>
      <c r="EB106" s="71"/>
      <c r="EC106" s="71"/>
      <c r="ED106" s="71"/>
      <c r="EE106" s="71"/>
      <c r="EF106" s="71"/>
      <c r="EG106" s="71"/>
      <c r="EH106" s="71"/>
      <c r="EI106" s="71"/>
      <c r="EJ106" s="71"/>
      <c r="EK106" s="71"/>
      <c r="EL106" s="71"/>
      <c r="EM106" s="71"/>
      <c r="EN106" s="71"/>
      <c r="EO106" s="71"/>
      <c r="EP106" s="71"/>
      <c r="EQ106" s="71"/>
      <c r="ER106" s="71"/>
      <c r="ES106" s="71"/>
      <c r="ET106" s="71"/>
      <c r="EU106" s="71"/>
      <c r="EV106" s="71"/>
      <c r="EW106" s="71"/>
      <c r="EX106" s="71"/>
      <c r="EY106" s="71"/>
      <c r="EZ106" s="71"/>
      <c r="FA106" s="71"/>
      <c r="FB106" s="71"/>
      <c r="FC106" s="71"/>
      <c r="FD106" s="71"/>
      <c r="FE106" s="71"/>
      <c r="FF106" s="71"/>
    </row>
    <row r="107" spans="1:162" ht="15.75" customHeight="1" x14ac:dyDescent="0.25">
      <c r="B107" s="102" t="str">
        <f t="array" ref="B107:B110">Label_FinancialYears</f>
        <v>2010-11</v>
      </c>
      <c r="C107" s="103">
        <f t="array" ref="C107:J110">_1213_AustralianTechnicalColleges</f>
        <v>4317000</v>
      </c>
      <c r="D107" s="102">
        <v>900000</v>
      </c>
      <c r="E107" s="103">
        <v>3038000</v>
      </c>
      <c r="F107" s="103">
        <v>3480000</v>
      </c>
      <c r="G107" s="103">
        <v>3493000</v>
      </c>
      <c r="H107" s="103">
        <v>4360000</v>
      </c>
      <c r="I107" s="102">
        <v>275000</v>
      </c>
      <c r="J107" s="102">
        <v>20000</v>
      </c>
      <c r="K107" s="103">
        <f t="shared" ref="K107:K110" si="19">SUM(C107:J107)</f>
        <v>19883000</v>
      </c>
      <c r="L107" s="104"/>
      <c r="M107" s="104" t="s">
        <v>9</v>
      </c>
      <c r="N107" s="105">
        <f t="array" ref="N107:V110">C107:K110/Population_IncludingTotal</f>
        <v>0.60126260969699963</v>
      </c>
      <c r="O107" s="105">
        <v>0.16376406983554995</v>
      </c>
      <c r="P107" s="105">
        <v>0.68471507693916589</v>
      </c>
      <c r="Q107" s="105">
        <v>1.5006060637421235</v>
      </c>
      <c r="R107" s="105">
        <v>2.1396866856724914</v>
      </c>
      <c r="S107" s="105">
        <v>8.5453501339620832</v>
      </c>
      <c r="T107" s="105">
        <v>0.75376953290957782</v>
      </c>
      <c r="U107" s="105">
        <v>8.6843625026595858E-2</v>
      </c>
      <c r="V107" s="105">
        <v>0.89686766161254849</v>
      </c>
    </row>
    <row r="108" spans="1:162" ht="15.75" customHeight="1" x14ac:dyDescent="0.25">
      <c r="A108" s="72"/>
      <c r="B108" s="102" t="str">
        <v>2011-12</v>
      </c>
      <c r="C108" s="105">
        <v>0</v>
      </c>
      <c r="D108" s="105">
        <v>0</v>
      </c>
      <c r="E108" s="105">
        <v>0</v>
      </c>
      <c r="F108" s="105">
        <v>0</v>
      </c>
      <c r="G108" s="105">
        <v>0</v>
      </c>
      <c r="H108" s="105">
        <v>0</v>
      </c>
      <c r="I108" s="105">
        <v>0</v>
      </c>
      <c r="J108" s="105">
        <v>0</v>
      </c>
      <c r="K108" s="105">
        <f t="shared" si="19"/>
        <v>0</v>
      </c>
      <c r="L108" s="104"/>
      <c r="M108" s="104" t="s">
        <v>10</v>
      </c>
      <c r="N108" s="105">
        <v>0</v>
      </c>
      <c r="O108" s="105">
        <v>0</v>
      </c>
      <c r="P108" s="105">
        <v>0</v>
      </c>
      <c r="Q108" s="105">
        <v>0</v>
      </c>
      <c r="R108" s="105">
        <v>0</v>
      </c>
      <c r="S108" s="105">
        <v>0</v>
      </c>
      <c r="T108" s="105">
        <v>0</v>
      </c>
      <c r="U108" s="105">
        <v>0</v>
      </c>
      <c r="V108" s="105">
        <v>0</v>
      </c>
    </row>
    <row r="109" spans="1:162" ht="15.75" customHeight="1" x14ac:dyDescent="0.25">
      <c r="B109" s="102" t="str">
        <v>2012-13</v>
      </c>
      <c r="C109" s="105">
        <v>0</v>
      </c>
      <c r="D109" s="105">
        <v>0</v>
      </c>
      <c r="E109" s="105">
        <v>0</v>
      </c>
      <c r="F109" s="105">
        <v>0</v>
      </c>
      <c r="G109" s="105">
        <v>0</v>
      </c>
      <c r="H109" s="105">
        <v>0</v>
      </c>
      <c r="I109" s="105">
        <v>0</v>
      </c>
      <c r="J109" s="105">
        <v>0</v>
      </c>
      <c r="K109" s="105">
        <f t="shared" si="19"/>
        <v>0</v>
      </c>
      <c r="L109" s="104"/>
      <c r="M109" s="104" t="s">
        <v>11</v>
      </c>
      <c r="N109" s="105">
        <v>0</v>
      </c>
      <c r="O109" s="105">
        <v>0</v>
      </c>
      <c r="P109" s="105">
        <v>0</v>
      </c>
      <c r="Q109" s="105">
        <v>0</v>
      </c>
      <c r="R109" s="105">
        <v>0</v>
      </c>
      <c r="S109" s="105">
        <v>0</v>
      </c>
      <c r="T109" s="105">
        <v>0</v>
      </c>
      <c r="U109" s="105">
        <v>0</v>
      </c>
      <c r="V109" s="105">
        <v>0</v>
      </c>
    </row>
    <row r="110" spans="1:162" ht="15.75" customHeight="1" x14ac:dyDescent="0.25">
      <c r="B110" s="102" t="str">
        <v>2013-14</v>
      </c>
      <c r="C110" s="105">
        <v>0</v>
      </c>
      <c r="D110" s="105">
        <v>0</v>
      </c>
      <c r="E110" s="105">
        <v>0</v>
      </c>
      <c r="F110" s="105">
        <v>0</v>
      </c>
      <c r="G110" s="105">
        <v>0</v>
      </c>
      <c r="H110" s="105">
        <v>0</v>
      </c>
      <c r="I110" s="105">
        <v>0</v>
      </c>
      <c r="J110" s="105">
        <v>0</v>
      </c>
      <c r="K110" s="105">
        <f t="shared" si="19"/>
        <v>0</v>
      </c>
      <c r="L110" s="104"/>
      <c r="M110" s="104" t="s">
        <v>32</v>
      </c>
      <c r="N110" s="105">
        <v>0</v>
      </c>
      <c r="O110" s="105">
        <v>0</v>
      </c>
      <c r="P110" s="105">
        <v>0</v>
      </c>
      <c r="Q110" s="105">
        <v>0</v>
      </c>
      <c r="R110" s="105">
        <v>0</v>
      </c>
      <c r="S110" s="105">
        <v>0</v>
      </c>
      <c r="T110" s="105">
        <v>0</v>
      </c>
      <c r="U110" s="105">
        <v>0</v>
      </c>
      <c r="V110" s="105">
        <v>0</v>
      </c>
    </row>
    <row r="111" spans="1:162" s="72" customFormat="1" ht="15.75" customHeight="1" x14ac:dyDescent="0.25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4"/>
      <c r="M111" s="104">
        <v>0</v>
      </c>
      <c r="N111" s="105"/>
      <c r="O111" s="105"/>
      <c r="P111" s="105"/>
      <c r="Q111" s="105"/>
      <c r="R111" s="105"/>
      <c r="S111" s="105"/>
      <c r="T111" s="105"/>
      <c r="U111" s="105"/>
      <c r="V111" s="105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1"/>
      <c r="DD111" s="71"/>
      <c r="DE111" s="71"/>
      <c r="DF111" s="71"/>
      <c r="DG111" s="71"/>
      <c r="DH111" s="71"/>
      <c r="DI111" s="71"/>
      <c r="DJ111" s="71"/>
      <c r="DK111" s="71"/>
      <c r="DL111" s="71"/>
      <c r="DM111" s="71"/>
      <c r="DN111" s="71"/>
      <c r="DO111" s="71"/>
      <c r="DP111" s="71"/>
      <c r="DQ111" s="71"/>
      <c r="DR111" s="71"/>
      <c r="DS111" s="71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  <c r="EO111" s="71"/>
      <c r="EP111" s="71"/>
      <c r="EQ111" s="71"/>
      <c r="ER111" s="71"/>
      <c r="ES111" s="71"/>
      <c r="ET111" s="71"/>
      <c r="EU111" s="71"/>
      <c r="EV111" s="71"/>
      <c r="EW111" s="71"/>
      <c r="EX111" s="71"/>
      <c r="EY111" s="71"/>
      <c r="EZ111" s="71"/>
      <c r="FA111" s="71"/>
      <c r="FB111" s="71"/>
      <c r="FC111" s="71"/>
      <c r="FD111" s="71"/>
      <c r="FE111" s="71"/>
      <c r="FF111" s="71"/>
    </row>
    <row r="112" spans="1:162" s="72" customFormat="1" ht="15.75" customHeight="1" x14ac:dyDescent="0.25">
      <c r="A112" s="22">
        <f>A10+1</f>
        <v>11</v>
      </c>
      <c r="B112" s="102" t="s">
        <v>198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104"/>
      <c r="M112" s="99" t="s">
        <v>198</v>
      </c>
      <c r="N112" s="98"/>
      <c r="O112" s="98"/>
      <c r="P112" s="98"/>
      <c r="Q112" s="98"/>
      <c r="R112" s="98"/>
      <c r="S112" s="98"/>
      <c r="T112" s="98"/>
      <c r="U112" s="98"/>
      <c r="V112" s="98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1"/>
      <c r="CG112" s="71"/>
      <c r="CH112" s="71"/>
      <c r="CI112" s="71"/>
      <c r="CJ112" s="71"/>
      <c r="CK112" s="71"/>
      <c r="CL112" s="71"/>
      <c r="CM112" s="71"/>
      <c r="CN112" s="71"/>
      <c r="CO112" s="71"/>
      <c r="CP112" s="71"/>
      <c r="CQ112" s="71"/>
      <c r="CR112" s="71"/>
      <c r="CS112" s="71"/>
      <c r="CT112" s="71"/>
      <c r="CU112" s="71"/>
      <c r="CV112" s="71"/>
      <c r="CW112" s="71"/>
      <c r="CX112" s="71"/>
      <c r="CY112" s="71"/>
      <c r="CZ112" s="71"/>
      <c r="DA112" s="71"/>
      <c r="DB112" s="71"/>
      <c r="DC112" s="71"/>
      <c r="DD112" s="71"/>
      <c r="DE112" s="71"/>
      <c r="DF112" s="71"/>
      <c r="DG112" s="71"/>
      <c r="DH112" s="71"/>
      <c r="DI112" s="71"/>
      <c r="DJ112" s="71"/>
      <c r="DK112" s="71"/>
      <c r="DL112" s="71"/>
      <c r="DM112" s="71"/>
      <c r="DN112" s="71"/>
      <c r="DO112" s="71"/>
      <c r="DP112" s="71"/>
      <c r="DQ112" s="71"/>
      <c r="DR112" s="71"/>
      <c r="DS112" s="71"/>
      <c r="DT112" s="71"/>
      <c r="DU112" s="71"/>
      <c r="DV112" s="71"/>
      <c r="DW112" s="71"/>
      <c r="DX112" s="71"/>
      <c r="DY112" s="71"/>
      <c r="DZ112" s="71"/>
      <c r="EA112" s="71"/>
      <c r="EB112" s="71"/>
      <c r="EC112" s="71"/>
      <c r="ED112" s="71"/>
      <c r="EE112" s="71"/>
      <c r="EF112" s="71"/>
      <c r="EG112" s="71"/>
      <c r="EH112" s="71"/>
      <c r="EI112" s="71"/>
      <c r="EJ112" s="71"/>
      <c r="EK112" s="71"/>
      <c r="EL112" s="71"/>
      <c r="EM112" s="71"/>
      <c r="EN112" s="71"/>
      <c r="EO112" s="71"/>
      <c r="EP112" s="71"/>
      <c r="EQ112" s="71"/>
      <c r="ER112" s="71"/>
      <c r="ES112" s="71"/>
      <c r="ET112" s="71"/>
      <c r="EU112" s="71"/>
      <c r="EV112" s="71"/>
      <c r="EW112" s="71"/>
      <c r="EX112" s="71"/>
      <c r="EY112" s="71"/>
      <c r="EZ112" s="71"/>
      <c r="FA112" s="71"/>
      <c r="FB112" s="71"/>
      <c r="FC112" s="71"/>
      <c r="FD112" s="71"/>
      <c r="FE112" s="71"/>
      <c r="FF112" s="71"/>
    </row>
    <row r="113" spans="1:162" ht="15.75" customHeight="1" x14ac:dyDescent="0.25">
      <c r="B113" s="102" t="str">
        <f t="array" ref="B113:B116">Label_FinancialYears</f>
        <v>2010-11</v>
      </c>
      <c r="C113" s="105">
        <f t="array" ref="C113:J116">_1223_BetterTAFEFacilities</f>
        <v>0</v>
      </c>
      <c r="D113" s="102">
        <v>-8000</v>
      </c>
      <c r="E113" s="105">
        <v>0</v>
      </c>
      <c r="F113" s="105">
        <v>0</v>
      </c>
      <c r="G113" s="105">
        <v>0</v>
      </c>
      <c r="H113" s="102">
        <v>-1000</v>
      </c>
      <c r="I113" s="105">
        <v>0</v>
      </c>
      <c r="J113" s="105">
        <v>0</v>
      </c>
      <c r="K113" s="102">
        <f t="shared" ref="K113:K116" si="20">SUM(C113:J113)</f>
        <v>-9000</v>
      </c>
      <c r="L113" s="104"/>
      <c r="M113" s="104" t="s">
        <v>9</v>
      </c>
      <c r="N113" s="105">
        <f t="array" ref="N113:V116">C113:K116/Population_IncludingTotal</f>
        <v>0</v>
      </c>
      <c r="O113" s="105">
        <v>-1.4556806207604439E-3</v>
      </c>
      <c r="P113" s="105">
        <v>0</v>
      </c>
      <c r="Q113" s="105">
        <v>0</v>
      </c>
      <c r="R113" s="105">
        <v>0</v>
      </c>
      <c r="S113" s="105">
        <v>-1.9599426912757069E-3</v>
      </c>
      <c r="T113" s="105">
        <v>0</v>
      </c>
      <c r="U113" s="105">
        <v>0</v>
      </c>
      <c r="V113" s="105">
        <v>-4.0596534499386089E-4</v>
      </c>
    </row>
    <row r="114" spans="1:162" ht="15.75" customHeight="1" x14ac:dyDescent="0.25">
      <c r="A114" s="72"/>
      <c r="B114" s="102" t="str">
        <v>2011-12</v>
      </c>
      <c r="C114" s="105">
        <v>0</v>
      </c>
      <c r="D114" s="105">
        <v>0</v>
      </c>
      <c r="E114" s="105">
        <v>0</v>
      </c>
      <c r="F114" s="105">
        <v>0</v>
      </c>
      <c r="G114" s="105">
        <v>0</v>
      </c>
      <c r="H114" s="105">
        <v>0</v>
      </c>
      <c r="I114" s="105">
        <v>0</v>
      </c>
      <c r="J114" s="105">
        <v>0</v>
      </c>
      <c r="K114" s="105">
        <f t="shared" si="20"/>
        <v>0</v>
      </c>
      <c r="L114" s="104"/>
      <c r="M114" s="104" t="s">
        <v>10</v>
      </c>
      <c r="N114" s="105">
        <v>0</v>
      </c>
      <c r="O114" s="105">
        <v>0</v>
      </c>
      <c r="P114" s="105">
        <v>0</v>
      </c>
      <c r="Q114" s="105">
        <v>0</v>
      </c>
      <c r="R114" s="105">
        <v>0</v>
      </c>
      <c r="S114" s="105">
        <v>0</v>
      </c>
      <c r="T114" s="105">
        <v>0</v>
      </c>
      <c r="U114" s="105">
        <v>0</v>
      </c>
      <c r="V114" s="105">
        <v>0</v>
      </c>
    </row>
    <row r="115" spans="1:162" ht="15.75" customHeight="1" x14ac:dyDescent="0.25">
      <c r="B115" s="60" t="str">
        <v>2012-13</v>
      </c>
      <c r="C115" s="66">
        <v>0</v>
      </c>
      <c r="D115" s="66">
        <v>0</v>
      </c>
      <c r="E115" s="66">
        <v>0</v>
      </c>
      <c r="F115" s="66">
        <v>0</v>
      </c>
      <c r="G115" s="66">
        <v>0</v>
      </c>
      <c r="H115" s="66">
        <v>0</v>
      </c>
      <c r="I115" s="66">
        <v>0</v>
      </c>
      <c r="J115" s="66">
        <v>0</v>
      </c>
      <c r="K115" s="66">
        <f t="shared" si="20"/>
        <v>0</v>
      </c>
      <c r="M115" s="19" t="s">
        <v>11</v>
      </c>
      <c r="N115" s="66">
        <v>0</v>
      </c>
      <c r="O115" s="66">
        <v>0</v>
      </c>
      <c r="P115" s="66">
        <v>0</v>
      </c>
      <c r="Q115" s="66">
        <v>0</v>
      </c>
      <c r="R115" s="66">
        <v>0</v>
      </c>
      <c r="S115" s="66">
        <v>0</v>
      </c>
      <c r="T115" s="66">
        <v>0</v>
      </c>
      <c r="U115" s="66">
        <v>0</v>
      </c>
      <c r="V115" s="66">
        <v>0</v>
      </c>
    </row>
    <row r="116" spans="1:162" ht="15.75" customHeight="1" x14ac:dyDescent="0.25">
      <c r="B116" s="63" t="str">
        <v>2013-14</v>
      </c>
      <c r="C116" s="68">
        <v>0</v>
      </c>
      <c r="D116" s="68">
        <v>0</v>
      </c>
      <c r="E116" s="68">
        <v>0</v>
      </c>
      <c r="F116" s="68">
        <v>0</v>
      </c>
      <c r="G116" s="68">
        <v>0</v>
      </c>
      <c r="H116" s="68">
        <v>0</v>
      </c>
      <c r="I116" s="68">
        <v>0</v>
      </c>
      <c r="J116" s="68">
        <v>0</v>
      </c>
      <c r="K116" s="68">
        <f t="shared" si="20"/>
        <v>0</v>
      </c>
      <c r="M116" s="5" t="s">
        <v>32</v>
      </c>
      <c r="N116" s="68">
        <v>0</v>
      </c>
      <c r="O116" s="68">
        <v>0</v>
      </c>
      <c r="P116" s="68">
        <v>0</v>
      </c>
      <c r="Q116" s="68">
        <v>0</v>
      </c>
      <c r="R116" s="68">
        <v>0</v>
      </c>
      <c r="S116" s="68">
        <v>0</v>
      </c>
      <c r="T116" s="68">
        <v>0</v>
      </c>
      <c r="U116" s="68">
        <v>0</v>
      </c>
      <c r="V116" s="68">
        <v>0</v>
      </c>
    </row>
    <row r="117" spans="1:162" s="72" customFormat="1" ht="15.75" customHeight="1" x14ac:dyDescent="0.25">
      <c r="B117" s="18" t="s">
        <v>273</v>
      </c>
      <c r="C117" s="66"/>
      <c r="D117" s="66"/>
      <c r="E117" s="66"/>
      <c r="F117" s="66"/>
      <c r="G117" s="66"/>
      <c r="H117" s="66"/>
      <c r="I117" s="66"/>
      <c r="J117" s="66"/>
      <c r="K117" s="66"/>
      <c r="M117" s="18" t="s">
        <v>273</v>
      </c>
      <c r="N117" s="66"/>
      <c r="O117" s="66"/>
      <c r="P117" s="66"/>
      <c r="Q117" s="66"/>
      <c r="R117" s="66"/>
      <c r="S117" s="66"/>
      <c r="T117" s="66"/>
      <c r="U117" s="66"/>
      <c r="V117" s="66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1"/>
      <c r="BV117" s="71"/>
      <c r="BW117" s="71"/>
      <c r="BX117" s="71"/>
      <c r="BY117" s="71"/>
      <c r="BZ117" s="71"/>
      <c r="CA117" s="71"/>
      <c r="CB117" s="71"/>
      <c r="CC117" s="71"/>
      <c r="CD117" s="71"/>
      <c r="CE117" s="71"/>
      <c r="CF117" s="71"/>
      <c r="CG117" s="71"/>
      <c r="CH117" s="71"/>
      <c r="CI117" s="71"/>
      <c r="CJ117" s="71"/>
      <c r="CK117" s="71"/>
      <c r="CL117" s="71"/>
      <c r="CM117" s="71"/>
      <c r="CN117" s="71"/>
      <c r="CO117" s="71"/>
      <c r="CP117" s="71"/>
      <c r="CQ117" s="71"/>
      <c r="CR117" s="71"/>
      <c r="CS117" s="71"/>
      <c r="CT117" s="71"/>
      <c r="CU117" s="71"/>
      <c r="CV117" s="71"/>
      <c r="CW117" s="71"/>
      <c r="CX117" s="71"/>
      <c r="CY117" s="71"/>
      <c r="CZ117" s="71"/>
      <c r="DA117" s="71"/>
      <c r="DB117" s="71"/>
      <c r="DC117" s="71"/>
      <c r="DD117" s="71"/>
      <c r="DE117" s="71"/>
      <c r="DF117" s="71"/>
      <c r="DG117" s="71"/>
      <c r="DH117" s="71"/>
      <c r="DI117" s="71"/>
      <c r="DJ117" s="71"/>
      <c r="DK117" s="71"/>
      <c r="DL117" s="71"/>
      <c r="DM117" s="71"/>
      <c r="DN117" s="71"/>
      <c r="DO117" s="71"/>
      <c r="DP117" s="71"/>
      <c r="DQ117" s="71"/>
      <c r="DR117" s="71"/>
      <c r="DS117" s="71"/>
      <c r="DT117" s="71"/>
      <c r="DU117" s="71"/>
      <c r="DV117" s="71"/>
      <c r="DW117" s="71"/>
      <c r="DX117" s="71"/>
      <c r="DY117" s="71"/>
      <c r="DZ117" s="71"/>
      <c r="EA117" s="71"/>
      <c r="EB117" s="71"/>
      <c r="EC117" s="71"/>
      <c r="ED117" s="71"/>
      <c r="EE117" s="71"/>
      <c r="EF117" s="71"/>
      <c r="EG117" s="71"/>
      <c r="EH117" s="71"/>
      <c r="EI117" s="71"/>
      <c r="EJ117" s="71"/>
      <c r="EK117" s="71"/>
      <c r="EL117" s="71"/>
      <c r="EM117" s="71"/>
      <c r="EN117" s="71"/>
      <c r="EO117" s="71"/>
      <c r="EP117" s="71"/>
      <c r="EQ117" s="71"/>
      <c r="ER117" s="71"/>
      <c r="ES117" s="71"/>
      <c r="ET117" s="71"/>
      <c r="EU117" s="71"/>
      <c r="EV117" s="71"/>
      <c r="EW117" s="71"/>
      <c r="EX117" s="71"/>
      <c r="EY117" s="71"/>
      <c r="EZ117" s="71"/>
      <c r="FA117" s="71"/>
      <c r="FB117" s="71"/>
      <c r="FC117" s="71"/>
      <c r="FD117" s="71"/>
      <c r="FE117" s="71"/>
      <c r="FF117" s="71"/>
    </row>
    <row r="118" spans="1:162" ht="15.75" customHeight="1" x14ac:dyDescent="0.25">
      <c r="A118" s="22">
        <f>A168+1</f>
        <v>34</v>
      </c>
      <c r="B118" s="60" t="s">
        <v>271</v>
      </c>
      <c r="C118" s="98"/>
      <c r="D118" s="98"/>
      <c r="E118" s="98"/>
      <c r="F118" s="98"/>
      <c r="G118" s="98"/>
      <c r="H118" s="98"/>
      <c r="I118" s="98"/>
      <c r="J118" s="98"/>
      <c r="K118" s="98"/>
      <c r="L118" s="72"/>
      <c r="M118" s="99" t="s">
        <v>271</v>
      </c>
      <c r="N118" s="98"/>
      <c r="O118" s="98"/>
      <c r="P118" s="98"/>
      <c r="Q118" s="98"/>
      <c r="R118" s="98"/>
      <c r="S118" s="98"/>
      <c r="T118" s="98"/>
      <c r="U118" s="98"/>
      <c r="V118" s="98"/>
    </row>
    <row r="119" spans="1:162" ht="15.75" customHeight="1" x14ac:dyDescent="0.25">
      <c r="B119" s="60" t="str">
        <f t="array" ref="B119:B122">Label_FinancialYears</f>
        <v>2010-11</v>
      </c>
      <c r="C119" s="62">
        <f t="array" ref="C119:J122">_1362_NationalHealthReformFunding</f>
        <v>3839185092.5104499</v>
      </c>
      <c r="D119" s="62">
        <v>2978058112.0555801</v>
      </c>
      <c r="E119" s="62">
        <v>2412334581.3477502</v>
      </c>
      <c r="F119" s="62">
        <v>1311805586.78057</v>
      </c>
      <c r="G119" s="61">
        <v>862538220.83130205</v>
      </c>
      <c r="H119" s="61">
        <v>264305214.61998099</v>
      </c>
      <c r="I119" s="61">
        <v>197550660.228286</v>
      </c>
      <c r="J119" s="61">
        <v>124744531.62607899</v>
      </c>
      <c r="K119" s="62">
        <f t="shared" ref="K119:K122" si="21">SUM(C119:J119)</f>
        <v>11990522000.000002</v>
      </c>
      <c r="M119" s="19" t="s">
        <v>9</v>
      </c>
      <c r="N119" s="66">
        <f t="array" ref="N119:V122">C119:K122/Population_IncludingTotal</f>
        <v>534.71356215720402</v>
      </c>
      <c r="O119" s="66">
        <v>541.88768515221784</v>
      </c>
      <c r="P119" s="66">
        <v>543.70041424309909</v>
      </c>
      <c r="Q119" s="66">
        <v>565.66190171658559</v>
      </c>
      <c r="R119" s="66">
        <v>528.36001918018212</v>
      </c>
      <c r="S119" s="66">
        <v>518.02307366048888</v>
      </c>
      <c r="T119" s="66">
        <v>541.48243231365041</v>
      </c>
      <c r="U119" s="66">
        <v>541.66336643267664</v>
      </c>
      <c r="V119" s="66">
        <v>540.85960004294225</v>
      </c>
    </row>
    <row r="120" spans="1:162" ht="15.75" customHeight="1" x14ac:dyDescent="0.25">
      <c r="A120" s="72"/>
      <c r="B120" s="60" t="str">
        <v>2011-12</v>
      </c>
      <c r="C120" s="62">
        <v>4017723441.3358598</v>
      </c>
      <c r="D120" s="62">
        <v>3116550413.2133799</v>
      </c>
      <c r="E120" s="62">
        <v>2524518344.9825101</v>
      </c>
      <c r="F120" s="62">
        <v>1372810096.2793801</v>
      </c>
      <c r="G120" s="61">
        <v>902649897.14679098</v>
      </c>
      <c r="H120" s="61">
        <v>276596525.26719499</v>
      </c>
      <c r="I120" s="61">
        <v>206737601.685038</v>
      </c>
      <c r="J120" s="61">
        <v>130545680.089843</v>
      </c>
      <c r="K120" s="62">
        <f t="shared" si="21"/>
        <v>12548131999.999998</v>
      </c>
      <c r="M120" s="19" t="s">
        <v>10</v>
      </c>
      <c r="N120" s="66">
        <v>553.28410647911085</v>
      </c>
      <c r="O120" s="66">
        <v>558.25445767229303</v>
      </c>
      <c r="P120" s="66">
        <v>558.69418658690245</v>
      </c>
      <c r="Q120" s="66">
        <v>574.015173273443</v>
      </c>
      <c r="R120" s="66">
        <v>548.07331678161097</v>
      </c>
      <c r="S120" s="66">
        <v>540.28668226836328</v>
      </c>
      <c r="T120" s="66">
        <v>557.08203995882059</v>
      </c>
      <c r="U120" s="66">
        <v>560.99697936787663</v>
      </c>
      <c r="V120" s="66">
        <v>557.26962075376707</v>
      </c>
    </row>
    <row r="121" spans="1:162" ht="15.75" customHeight="1" x14ac:dyDescent="0.25">
      <c r="B121" s="102" t="str">
        <v>2012-13</v>
      </c>
      <c r="C121" s="106">
        <v>4260202091.0592799</v>
      </c>
      <c r="D121" s="106">
        <v>3304641243.0141702</v>
      </c>
      <c r="E121" s="106">
        <v>2676878707.3696799</v>
      </c>
      <c r="F121" s="106">
        <v>1455662274.4675901</v>
      </c>
      <c r="G121" s="103">
        <v>957126849.43805206</v>
      </c>
      <c r="H121" s="103">
        <v>293289747.92033899</v>
      </c>
      <c r="I121" s="103">
        <v>219214681.11462101</v>
      </c>
      <c r="J121" s="103">
        <v>138424405.61627799</v>
      </c>
      <c r="K121" s="106">
        <f t="shared" si="21"/>
        <v>13305440000.00001</v>
      </c>
      <c r="L121" s="104"/>
      <c r="M121" s="104" t="s">
        <v>11</v>
      </c>
      <c r="N121" s="105">
        <v>579.07964564443751</v>
      </c>
      <c r="O121" s="105">
        <v>581.75162036984943</v>
      </c>
      <c r="P121" s="105">
        <v>580.80818387993975</v>
      </c>
      <c r="Q121" s="105">
        <v>587.07753660107699</v>
      </c>
      <c r="R121" s="105">
        <v>575.82034466314883</v>
      </c>
      <c r="S121" s="105">
        <v>572.30059597119657</v>
      </c>
      <c r="T121" s="105">
        <v>580.04503810159372</v>
      </c>
      <c r="U121" s="105">
        <v>578.47002271798704</v>
      </c>
      <c r="V121" s="105">
        <v>580.57643551994522</v>
      </c>
      <c r="W121" s="108"/>
      <c r="X121" s="108"/>
      <c r="Y121" s="108"/>
      <c r="Z121" s="108"/>
    </row>
    <row r="122" spans="1:162" s="72" customFormat="1" ht="15.75" customHeight="1" x14ac:dyDescent="0.25">
      <c r="A122" s="22"/>
      <c r="B122" s="102" t="str">
        <v>2013-14</v>
      </c>
      <c r="C122" s="106">
        <v>4431746639.2832003</v>
      </c>
      <c r="D122" s="106">
        <v>3437708448.9724798</v>
      </c>
      <c r="E122" s="106">
        <v>2784667948.0420098</v>
      </c>
      <c r="F122" s="106">
        <v>1514277082.3810899</v>
      </c>
      <c r="G122" s="103">
        <v>995667249.51071894</v>
      </c>
      <c r="H122" s="103">
        <v>305099576.71021998</v>
      </c>
      <c r="I122" s="103">
        <v>228041746.740165</v>
      </c>
      <c r="J122" s="103">
        <v>143998308.36010399</v>
      </c>
      <c r="K122" s="106">
        <f t="shared" si="21"/>
        <v>13841206999.999989</v>
      </c>
      <c r="L122" s="104"/>
      <c r="M122" s="104" t="s">
        <v>32</v>
      </c>
      <c r="N122" s="105">
        <v>593.65219841805151</v>
      </c>
      <c r="O122" s="105">
        <v>594.03099400501048</v>
      </c>
      <c r="P122" s="105">
        <v>594.07301463514125</v>
      </c>
      <c r="Q122" s="105">
        <v>594.03332583320685</v>
      </c>
      <c r="R122" s="105">
        <v>593.69734065330852</v>
      </c>
      <c r="S122" s="105">
        <v>593.66325705833708</v>
      </c>
      <c r="T122" s="105">
        <v>594.0195957763691</v>
      </c>
      <c r="U122" s="105">
        <v>590.62417551630585</v>
      </c>
      <c r="V122" s="105">
        <v>593.85043413374251</v>
      </c>
      <c r="W122" s="108"/>
      <c r="X122" s="108"/>
      <c r="Y122" s="108"/>
      <c r="Z122" s="108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/>
      <c r="BU122" s="71"/>
      <c r="BV122" s="71"/>
      <c r="BW122" s="71"/>
      <c r="BX122" s="71"/>
      <c r="BY122" s="71"/>
      <c r="BZ122" s="71"/>
      <c r="CA122" s="71"/>
      <c r="CB122" s="71"/>
      <c r="CC122" s="71"/>
      <c r="CD122" s="71"/>
      <c r="CE122" s="71"/>
      <c r="CF122" s="71"/>
      <c r="CG122" s="71"/>
      <c r="CH122" s="71"/>
      <c r="CI122" s="71"/>
      <c r="CJ122" s="71"/>
      <c r="CK122" s="71"/>
      <c r="CL122" s="71"/>
      <c r="CM122" s="71"/>
      <c r="CN122" s="71"/>
      <c r="CO122" s="71"/>
      <c r="CP122" s="71"/>
      <c r="CQ122" s="71"/>
      <c r="CR122" s="71"/>
      <c r="CS122" s="71"/>
      <c r="CT122" s="71"/>
      <c r="CU122" s="71"/>
      <c r="CV122" s="71"/>
      <c r="CW122" s="71"/>
      <c r="CX122" s="71"/>
      <c r="CY122" s="71"/>
      <c r="CZ122" s="71"/>
      <c r="DA122" s="71"/>
      <c r="DB122" s="71"/>
      <c r="DC122" s="71"/>
      <c r="DD122" s="71"/>
      <c r="DE122" s="71"/>
      <c r="DF122" s="71"/>
      <c r="DG122" s="71"/>
      <c r="DH122" s="71"/>
      <c r="DI122" s="71"/>
      <c r="DJ122" s="71"/>
      <c r="DK122" s="71"/>
      <c r="DL122" s="71"/>
      <c r="DM122" s="71"/>
      <c r="DN122" s="71"/>
      <c r="DO122" s="71"/>
      <c r="DP122" s="71"/>
      <c r="DQ122" s="71"/>
      <c r="DR122" s="71"/>
      <c r="DS122" s="71"/>
      <c r="DT122" s="71"/>
      <c r="DU122" s="71"/>
      <c r="DV122" s="71"/>
      <c r="DW122" s="71"/>
      <c r="DX122" s="71"/>
      <c r="DY122" s="71"/>
      <c r="DZ122" s="71"/>
      <c r="EA122" s="71"/>
      <c r="EB122" s="71"/>
      <c r="EC122" s="71"/>
      <c r="ED122" s="71"/>
      <c r="EE122" s="71"/>
      <c r="EF122" s="71"/>
      <c r="EG122" s="71"/>
      <c r="EH122" s="71"/>
      <c r="EI122" s="71"/>
      <c r="EJ122" s="71"/>
      <c r="EK122" s="71"/>
      <c r="EL122" s="71"/>
      <c r="EM122" s="71"/>
      <c r="EN122" s="71"/>
      <c r="EO122" s="71"/>
      <c r="EP122" s="71"/>
      <c r="EQ122" s="71"/>
      <c r="ER122" s="71"/>
      <c r="ES122" s="71"/>
      <c r="ET122" s="71"/>
      <c r="EU122" s="71"/>
      <c r="EV122" s="71"/>
      <c r="EW122" s="71"/>
      <c r="EX122" s="71"/>
      <c r="EY122" s="71"/>
      <c r="EZ122" s="71"/>
      <c r="FA122" s="71"/>
      <c r="FB122" s="71"/>
      <c r="FC122" s="71"/>
      <c r="FD122" s="71"/>
      <c r="FE122" s="71"/>
      <c r="FF122" s="71"/>
    </row>
    <row r="123" spans="1:162" ht="15.75" customHeight="1" x14ac:dyDescent="0.25">
      <c r="A123" s="22">
        <f>A193+1</f>
        <v>23</v>
      </c>
      <c r="B123" s="102" t="s">
        <v>209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104"/>
      <c r="M123" s="99" t="s">
        <v>209</v>
      </c>
      <c r="N123" s="98"/>
      <c r="O123" s="98"/>
      <c r="P123" s="98"/>
      <c r="Q123" s="98"/>
      <c r="R123" s="98"/>
      <c r="S123" s="98"/>
      <c r="T123" s="98"/>
      <c r="U123" s="98"/>
      <c r="V123" s="98"/>
      <c r="W123" s="108"/>
      <c r="X123" s="108"/>
      <c r="Y123" s="108"/>
      <c r="Z123" s="108"/>
    </row>
    <row r="124" spans="1:162" ht="15.75" customHeight="1" x14ac:dyDescent="0.25">
      <c r="B124" s="102" t="str">
        <f t="array" ref="B124:B127">Label_FinancialYears</f>
        <v>2010-11</v>
      </c>
      <c r="C124" s="103">
        <f t="array" ref="C124:J127">_1321_HealthInfrastructurePrograms</f>
        <v>2300000</v>
      </c>
      <c r="D124" s="105">
        <v>0</v>
      </c>
      <c r="E124" s="103">
        <v>2728000</v>
      </c>
      <c r="F124" s="105">
        <v>0</v>
      </c>
      <c r="G124" s="103">
        <v>8000000</v>
      </c>
      <c r="H124" s="103">
        <v>105464000</v>
      </c>
      <c r="I124" s="105">
        <v>0</v>
      </c>
      <c r="J124" s="105">
        <v>0</v>
      </c>
      <c r="K124" s="103">
        <f t="shared" ref="K124:K127" si="22">SUM(C124:J124)</f>
        <v>118492000</v>
      </c>
      <c r="L124" s="104"/>
      <c r="M124" s="104" t="s">
        <v>9</v>
      </c>
      <c r="N124" s="105">
        <f t="array" ref="N124:V127">C124:K127/Population_IncludingTotal</f>
        <v>0.32033912492543409</v>
      </c>
      <c r="O124" s="105">
        <v>0</v>
      </c>
      <c r="P124" s="105">
        <v>0.6148461915372101</v>
      </c>
      <c r="Q124" s="105">
        <v>0</v>
      </c>
      <c r="R124" s="105">
        <v>4.9005134512968596</v>
      </c>
      <c r="S124" s="105">
        <v>206.70339599270116</v>
      </c>
      <c r="T124" s="105">
        <v>0</v>
      </c>
      <c r="U124" s="105">
        <v>0</v>
      </c>
      <c r="V124" s="105">
        <v>5.344849517668063</v>
      </c>
      <c r="W124" s="108"/>
      <c r="X124" s="108"/>
      <c r="Y124" s="108"/>
      <c r="Z124" s="108"/>
    </row>
    <row r="125" spans="1:162" ht="15.75" customHeight="1" x14ac:dyDescent="0.25">
      <c r="A125" s="72"/>
      <c r="B125" s="102" t="str">
        <v>2011-12</v>
      </c>
      <c r="C125" s="103">
        <v>3000000</v>
      </c>
      <c r="D125" s="105">
        <v>0</v>
      </c>
      <c r="E125" s="103">
        <v>3021000</v>
      </c>
      <c r="F125" s="105">
        <v>0</v>
      </c>
      <c r="G125" s="103">
        <v>1849000</v>
      </c>
      <c r="H125" s="103">
        <v>2607000</v>
      </c>
      <c r="I125" s="105">
        <v>0</v>
      </c>
      <c r="J125" s="102">
        <v>583000</v>
      </c>
      <c r="K125" s="103">
        <f t="shared" si="22"/>
        <v>11060000</v>
      </c>
      <c r="L125" s="104"/>
      <c r="M125" s="104" t="s">
        <v>10</v>
      </c>
      <c r="N125" s="105">
        <v>0.4131325472430839</v>
      </c>
      <c r="O125" s="105">
        <v>0</v>
      </c>
      <c r="P125" s="105">
        <v>0.6685691712375833</v>
      </c>
      <c r="Q125" s="105">
        <v>0</v>
      </c>
      <c r="R125" s="105">
        <v>1.1226806383432173</v>
      </c>
      <c r="S125" s="105">
        <v>5.0923538512024749</v>
      </c>
      <c r="T125" s="105">
        <v>0</v>
      </c>
      <c r="U125" s="105">
        <v>2.5053394240727451</v>
      </c>
      <c r="V125" s="105">
        <v>0.49118083915093219</v>
      </c>
      <c r="W125" s="108"/>
      <c r="X125" s="108"/>
      <c r="Y125" s="108"/>
      <c r="Z125" s="108"/>
    </row>
    <row r="126" spans="1:162" ht="15.75" customHeight="1" x14ac:dyDescent="0.25">
      <c r="B126" s="102" t="str">
        <v>2012-13</v>
      </c>
      <c r="C126" s="103">
        <v>2000000</v>
      </c>
      <c r="D126" s="105">
        <v>0</v>
      </c>
      <c r="E126" s="105">
        <v>0</v>
      </c>
      <c r="F126" s="105">
        <v>0</v>
      </c>
      <c r="G126" s="105">
        <v>0</v>
      </c>
      <c r="H126" s="102">
        <v>400000</v>
      </c>
      <c r="I126" s="105">
        <v>0</v>
      </c>
      <c r="J126" s="105">
        <v>0</v>
      </c>
      <c r="K126" s="103">
        <f t="shared" si="22"/>
        <v>2400000</v>
      </c>
      <c r="L126" s="104"/>
      <c r="M126" s="104" t="s">
        <v>11</v>
      </c>
      <c r="N126" s="105">
        <v>0.27185548162596762</v>
      </c>
      <c r="O126" s="105">
        <v>0</v>
      </c>
      <c r="P126" s="105">
        <v>0</v>
      </c>
      <c r="Q126" s="105">
        <v>0</v>
      </c>
      <c r="R126" s="105">
        <v>0</v>
      </c>
      <c r="S126" s="105">
        <v>0.78052587931118589</v>
      </c>
      <c r="T126" s="105">
        <v>0</v>
      </c>
      <c r="U126" s="105">
        <v>0</v>
      </c>
      <c r="V126" s="105">
        <v>0.10472283857188243</v>
      </c>
      <c r="W126" s="108"/>
      <c r="X126" s="108"/>
      <c r="Y126" s="108"/>
      <c r="Z126" s="108"/>
    </row>
    <row r="127" spans="1:162" s="72" customFormat="1" ht="15.75" customHeight="1" x14ac:dyDescent="0.25">
      <c r="A127" s="22"/>
      <c r="B127" s="102" t="str">
        <v>2013-14</v>
      </c>
      <c r="C127" s="105">
        <v>0</v>
      </c>
      <c r="D127" s="105">
        <v>0</v>
      </c>
      <c r="E127" s="105">
        <v>0</v>
      </c>
      <c r="F127" s="105">
        <v>0</v>
      </c>
      <c r="G127" s="105">
        <v>0</v>
      </c>
      <c r="H127" s="105">
        <v>0</v>
      </c>
      <c r="I127" s="105">
        <v>0</v>
      </c>
      <c r="J127" s="105">
        <v>0</v>
      </c>
      <c r="K127" s="105">
        <f t="shared" si="22"/>
        <v>0</v>
      </c>
      <c r="L127" s="104"/>
      <c r="M127" s="104" t="s">
        <v>32</v>
      </c>
      <c r="N127" s="105">
        <v>0</v>
      </c>
      <c r="O127" s="105">
        <v>0</v>
      </c>
      <c r="P127" s="105">
        <v>0</v>
      </c>
      <c r="Q127" s="105">
        <v>0</v>
      </c>
      <c r="R127" s="105">
        <v>0</v>
      </c>
      <c r="S127" s="105">
        <v>0</v>
      </c>
      <c r="T127" s="105">
        <v>0</v>
      </c>
      <c r="U127" s="105">
        <v>0</v>
      </c>
      <c r="V127" s="105">
        <v>0</v>
      </c>
      <c r="W127" s="108"/>
      <c r="X127" s="108"/>
      <c r="Y127" s="108"/>
      <c r="Z127" s="108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/>
      <c r="BP127" s="71"/>
      <c r="BQ127" s="71"/>
      <c r="BR127" s="71"/>
      <c r="BS127" s="71"/>
      <c r="BT127" s="71"/>
      <c r="BU127" s="71"/>
      <c r="BV127" s="71"/>
      <c r="BW127" s="71"/>
      <c r="BX127" s="71"/>
      <c r="BY127" s="71"/>
      <c r="BZ127" s="71"/>
      <c r="CA127" s="71"/>
      <c r="CB127" s="71"/>
      <c r="CC127" s="71"/>
      <c r="CD127" s="71"/>
      <c r="CE127" s="71"/>
      <c r="CF127" s="71"/>
      <c r="CG127" s="71"/>
      <c r="CH127" s="71"/>
      <c r="CI127" s="71"/>
      <c r="CJ127" s="71"/>
      <c r="CK127" s="71"/>
      <c r="CL127" s="71"/>
      <c r="CM127" s="71"/>
      <c r="CN127" s="71"/>
      <c r="CO127" s="71"/>
      <c r="CP127" s="71"/>
      <c r="CQ127" s="71"/>
      <c r="CR127" s="71"/>
      <c r="CS127" s="71"/>
      <c r="CT127" s="71"/>
      <c r="CU127" s="71"/>
      <c r="CV127" s="71"/>
      <c r="CW127" s="71"/>
      <c r="CX127" s="71"/>
      <c r="CY127" s="71"/>
      <c r="CZ127" s="71"/>
      <c r="DA127" s="71"/>
      <c r="DB127" s="71"/>
      <c r="DC127" s="71"/>
      <c r="DD127" s="71"/>
      <c r="DE127" s="71"/>
      <c r="DF127" s="71"/>
      <c r="DG127" s="71"/>
      <c r="DH127" s="71"/>
      <c r="DI127" s="71"/>
      <c r="DJ127" s="71"/>
      <c r="DK127" s="71"/>
      <c r="DL127" s="71"/>
      <c r="DM127" s="71"/>
      <c r="DN127" s="71"/>
      <c r="DO127" s="71"/>
      <c r="DP127" s="71"/>
      <c r="DQ127" s="71"/>
      <c r="DR127" s="71"/>
      <c r="DS127" s="71"/>
      <c r="DT127" s="71"/>
      <c r="DU127" s="71"/>
      <c r="DV127" s="71"/>
      <c r="DW127" s="71"/>
      <c r="DX127" s="71"/>
      <c r="DY127" s="71"/>
      <c r="DZ127" s="71"/>
      <c r="EA127" s="71"/>
      <c r="EB127" s="71"/>
      <c r="EC127" s="71"/>
      <c r="ED127" s="71"/>
      <c r="EE127" s="71"/>
      <c r="EF127" s="71"/>
      <c r="EG127" s="71"/>
      <c r="EH127" s="71"/>
      <c r="EI127" s="71"/>
      <c r="EJ127" s="71"/>
      <c r="EK127" s="71"/>
      <c r="EL127" s="71"/>
      <c r="EM127" s="71"/>
      <c r="EN127" s="71"/>
      <c r="EO127" s="71"/>
      <c r="EP127" s="71"/>
      <c r="EQ127" s="71"/>
      <c r="ER127" s="71"/>
      <c r="ES127" s="71"/>
      <c r="ET127" s="71"/>
      <c r="EU127" s="71"/>
      <c r="EV127" s="71"/>
      <c r="EW127" s="71"/>
      <c r="EX127" s="71"/>
      <c r="EY127" s="71"/>
      <c r="EZ127" s="71"/>
      <c r="FA127" s="71"/>
      <c r="FB127" s="71"/>
      <c r="FC127" s="71"/>
      <c r="FD127" s="71"/>
      <c r="FE127" s="71"/>
      <c r="FF127" s="71"/>
    </row>
    <row r="128" spans="1:162" ht="15.75" customHeight="1" x14ac:dyDescent="0.25">
      <c r="A128" s="22">
        <f>A133+1</f>
        <v>26</v>
      </c>
      <c r="B128" s="102" t="s">
        <v>212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104"/>
      <c r="M128" s="99" t="s">
        <v>212</v>
      </c>
      <c r="N128" s="98"/>
      <c r="O128" s="98"/>
      <c r="P128" s="98"/>
      <c r="Q128" s="98"/>
      <c r="R128" s="98"/>
      <c r="S128" s="98"/>
      <c r="T128" s="98"/>
      <c r="U128" s="98"/>
      <c r="V128" s="98"/>
      <c r="W128" s="108"/>
      <c r="X128" s="108"/>
      <c r="Y128" s="108"/>
      <c r="Z128" s="108"/>
    </row>
    <row r="129" spans="1:162" ht="15.75" customHeight="1" x14ac:dyDescent="0.25">
      <c r="B129" s="102" t="str">
        <f t="array" ref="B129:B132">Label_FinancialYears</f>
        <v>2010-11</v>
      </c>
      <c r="C129" s="103">
        <f t="array" ref="C129:J132">_1324_HealthandHospitalFund</f>
        <v>12560000</v>
      </c>
      <c r="D129" s="103">
        <v>18926000</v>
      </c>
      <c r="E129" s="103">
        <v>25611000</v>
      </c>
      <c r="F129" s="103">
        <v>140890000</v>
      </c>
      <c r="G129" s="103">
        <v>12170000</v>
      </c>
      <c r="H129" s="103">
        <v>181584000</v>
      </c>
      <c r="I129" s="103">
        <v>13237000</v>
      </c>
      <c r="J129" s="103">
        <v>3200000</v>
      </c>
      <c r="K129" s="103">
        <f t="shared" ref="K129:K132" si="23">SUM(C129:J129)</f>
        <v>408178000</v>
      </c>
      <c r="L129" s="104"/>
      <c r="M129" s="104" t="s">
        <v>9</v>
      </c>
      <c r="N129" s="105">
        <f t="array" ref="N129:V132">C129:K132/Population_IncludingTotal</f>
        <v>1.749330177853675</v>
      </c>
      <c r="O129" s="105">
        <v>3.44377642856402</v>
      </c>
      <c r="P129" s="105">
        <v>5.772296851708024</v>
      </c>
      <c r="Q129" s="105">
        <v>60.752985149605678</v>
      </c>
      <c r="R129" s="105">
        <v>7.4549060877853481</v>
      </c>
      <c r="S129" s="105">
        <v>355.89423365260802</v>
      </c>
      <c r="T129" s="105">
        <v>36.282353844087567</v>
      </c>
      <c r="U129" s="105">
        <v>13.894980004255338</v>
      </c>
      <c r="V129" s="105">
        <v>18.411791398767129</v>
      </c>
      <c r="W129" s="108"/>
      <c r="X129" s="108"/>
      <c r="Y129" s="108"/>
      <c r="Z129" s="108"/>
    </row>
    <row r="130" spans="1:162" ht="15.75" customHeight="1" x14ac:dyDescent="0.25">
      <c r="A130" s="72"/>
      <c r="B130" s="102" t="str">
        <v>2011-12</v>
      </c>
      <c r="C130" s="103">
        <v>160240000</v>
      </c>
      <c r="D130" s="103">
        <v>283045000</v>
      </c>
      <c r="E130" s="103">
        <v>118987000</v>
      </c>
      <c r="F130" s="103">
        <v>188250000</v>
      </c>
      <c r="G130" s="103">
        <v>52430000</v>
      </c>
      <c r="H130" s="103">
        <v>33743000</v>
      </c>
      <c r="I130" s="103">
        <v>12330000</v>
      </c>
      <c r="J130" s="103">
        <v>36550000</v>
      </c>
      <c r="K130" s="103">
        <f t="shared" si="23"/>
        <v>885575000</v>
      </c>
      <c r="L130" s="104"/>
      <c r="M130" s="104" t="s">
        <v>10</v>
      </c>
      <c r="N130" s="105">
        <v>22.06678645674392</v>
      </c>
      <c r="O130" s="105">
        <v>50.700650405630277</v>
      </c>
      <c r="P130" s="105">
        <v>26.332684534275511</v>
      </c>
      <c r="Q130" s="105">
        <v>78.713258783270732</v>
      </c>
      <c r="R130" s="105">
        <v>31.834584028304423</v>
      </c>
      <c r="S130" s="105">
        <v>65.911505945962844</v>
      </c>
      <c r="T130" s="105">
        <v>33.224829429707796</v>
      </c>
      <c r="U130" s="105">
        <v>157.06716286425186</v>
      </c>
      <c r="V130" s="105">
        <v>39.328885319266433</v>
      </c>
      <c r="W130" s="108"/>
      <c r="X130" s="108"/>
      <c r="Y130" s="108"/>
      <c r="Z130" s="108"/>
    </row>
    <row r="131" spans="1:162" ht="15.75" customHeight="1" x14ac:dyDescent="0.25">
      <c r="B131" s="102" t="str">
        <v>2012-13</v>
      </c>
      <c r="C131" s="103">
        <v>94618000</v>
      </c>
      <c r="D131" s="103">
        <v>61736000</v>
      </c>
      <c r="E131" s="103">
        <v>218737000</v>
      </c>
      <c r="F131" s="103">
        <v>9451000</v>
      </c>
      <c r="G131" s="103">
        <v>48142000</v>
      </c>
      <c r="H131" s="103">
        <v>13784000</v>
      </c>
      <c r="I131" s="103">
        <v>6468000</v>
      </c>
      <c r="J131" s="103">
        <v>7100000</v>
      </c>
      <c r="K131" s="103">
        <f t="shared" si="23"/>
        <v>460036000</v>
      </c>
      <c r="L131" s="104"/>
      <c r="M131" s="104" t="s">
        <v>11</v>
      </c>
      <c r="N131" s="105">
        <v>12.861210980242904</v>
      </c>
      <c r="O131" s="105">
        <v>10.868053562871733</v>
      </c>
      <c r="P131" s="105">
        <v>47.459841705783134</v>
      </c>
      <c r="Q131" s="105">
        <v>3.8116463521362722</v>
      </c>
      <c r="R131" s="105">
        <v>28.962872631824027</v>
      </c>
      <c r="S131" s="105">
        <v>26.896921801063467</v>
      </c>
      <c r="T131" s="105">
        <v>17.114416276159151</v>
      </c>
      <c r="U131" s="105">
        <v>29.670614390665875</v>
      </c>
      <c r="V131" s="105">
        <v>20.073448235522712</v>
      </c>
      <c r="W131" s="108"/>
      <c r="X131" s="108"/>
      <c r="Y131" s="108"/>
      <c r="Z131" s="108"/>
    </row>
    <row r="132" spans="1:162" s="72" customFormat="1" ht="15.75" customHeight="1" x14ac:dyDescent="0.25">
      <c r="A132" s="22"/>
      <c r="B132" s="102" t="str">
        <v>2013-14</v>
      </c>
      <c r="C132" s="103">
        <v>170067000</v>
      </c>
      <c r="D132" s="103">
        <v>136662000</v>
      </c>
      <c r="E132" s="103">
        <v>64316000</v>
      </c>
      <c r="F132" s="103">
        <v>76698000</v>
      </c>
      <c r="G132" s="103">
        <v>31755000</v>
      </c>
      <c r="H132" s="103">
        <v>3703000</v>
      </c>
      <c r="I132" s="103">
        <v>4684000</v>
      </c>
      <c r="J132" s="103">
        <v>4150000</v>
      </c>
      <c r="K132" s="103">
        <f t="shared" si="23"/>
        <v>492035000</v>
      </c>
      <c r="L132" s="104"/>
      <c r="M132" s="104" t="s">
        <v>32</v>
      </c>
      <c r="N132" s="105">
        <v>22.781232016614638</v>
      </c>
      <c r="O132" s="105">
        <v>23.614993798260471</v>
      </c>
      <c r="P132" s="105">
        <v>13.7209896196562</v>
      </c>
      <c r="Q132" s="105">
        <v>30.087735299482766</v>
      </c>
      <c r="R132" s="105">
        <v>18.934899246420226</v>
      </c>
      <c r="S132" s="105">
        <v>7.2053034769529525</v>
      </c>
      <c r="T132" s="105">
        <v>12.201221164065268</v>
      </c>
      <c r="U132" s="105">
        <v>17.021660575783304</v>
      </c>
      <c r="V132" s="105">
        <v>21.11052875366984</v>
      </c>
      <c r="W132" s="108"/>
      <c r="X132" s="108"/>
      <c r="Y132" s="108"/>
      <c r="Z132" s="108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  <c r="BQ132" s="71"/>
      <c r="BR132" s="71"/>
      <c r="BS132" s="71"/>
      <c r="BT132" s="71"/>
      <c r="BU132" s="71"/>
      <c r="BV132" s="71"/>
      <c r="BW132" s="71"/>
      <c r="BX132" s="71"/>
      <c r="BY132" s="71"/>
      <c r="BZ132" s="71"/>
      <c r="CA132" s="71"/>
      <c r="CB132" s="71"/>
      <c r="CC132" s="71"/>
      <c r="CD132" s="71"/>
      <c r="CE132" s="71"/>
      <c r="CF132" s="71"/>
      <c r="CG132" s="71"/>
      <c r="CH132" s="71"/>
      <c r="CI132" s="71"/>
      <c r="CJ132" s="71"/>
      <c r="CK132" s="71"/>
      <c r="CL132" s="71"/>
      <c r="CM132" s="71"/>
      <c r="CN132" s="71"/>
      <c r="CO132" s="71"/>
      <c r="CP132" s="71"/>
      <c r="CQ132" s="71"/>
      <c r="CR132" s="71"/>
      <c r="CS132" s="71"/>
      <c r="CT132" s="71"/>
      <c r="CU132" s="71"/>
      <c r="CV132" s="71"/>
      <c r="CW132" s="71"/>
      <c r="CX132" s="71"/>
      <c r="CY132" s="71"/>
      <c r="CZ132" s="71"/>
      <c r="DA132" s="71"/>
      <c r="DB132" s="71"/>
      <c r="DC132" s="71"/>
      <c r="DD132" s="71"/>
      <c r="DE132" s="71"/>
      <c r="DF132" s="71"/>
      <c r="DG132" s="71"/>
      <c r="DH132" s="71"/>
      <c r="DI132" s="71"/>
      <c r="DJ132" s="71"/>
      <c r="DK132" s="71"/>
      <c r="DL132" s="71"/>
      <c r="DM132" s="71"/>
      <c r="DN132" s="71"/>
      <c r="DO132" s="71"/>
      <c r="DP132" s="71"/>
      <c r="DQ132" s="71"/>
      <c r="DR132" s="71"/>
      <c r="DS132" s="71"/>
      <c r="DT132" s="71"/>
      <c r="DU132" s="71"/>
      <c r="DV132" s="71"/>
      <c r="DW132" s="71"/>
      <c r="DX132" s="71"/>
      <c r="DY132" s="71"/>
      <c r="DZ132" s="71"/>
      <c r="EA132" s="71"/>
      <c r="EB132" s="71"/>
      <c r="EC132" s="71"/>
      <c r="ED132" s="71"/>
      <c r="EE132" s="71"/>
      <c r="EF132" s="71"/>
      <c r="EG132" s="71"/>
      <c r="EH132" s="71"/>
      <c r="EI132" s="71"/>
      <c r="EJ132" s="71"/>
      <c r="EK132" s="71"/>
      <c r="EL132" s="71"/>
      <c r="EM132" s="71"/>
      <c r="EN132" s="71"/>
      <c r="EO132" s="71"/>
      <c r="EP132" s="71"/>
      <c r="EQ132" s="71"/>
      <c r="ER132" s="71"/>
      <c r="ES132" s="71"/>
      <c r="ET132" s="71"/>
      <c r="EU132" s="71"/>
      <c r="EV132" s="71"/>
      <c r="EW132" s="71"/>
      <c r="EX132" s="71"/>
      <c r="EY132" s="71"/>
      <c r="EZ132" s="71"/>
      <c r="FA132" s="71"/>
      <c r="FB132" s="71"/>
      <c r="FC132" s="71"/>
      <c r="FD132" s="71"/>
      <c r="FE132" s="71"/>
      <c r="FF132" s="71"/>
    </row>
    <row r="133" spans="1:162" ht="15.75" customHeight="1" x14ac:dyDescent="0.25">
      <c r="A133" s="22">
        <f>A188+1</f>
        <v>25</v>
      </c>
      <c r="B133" s="102" t="s">
        <v>211</v>
      </c>
      <c r="C133" s="98"/>
      <c r="D133" s="98"/>
      <c r="E133" s="98"/>
      <c r="F133" s="98"/>
      <c r="G133" s="98"/>
      <c r="H133" s="98"/>
      <c r="I133" s="98"/>
      <c r="J133" s="98"/>
      <c r="K133" s="98"/>
      <c r="L133" s="104"/>
      <c r="M133" s="99" t="s">
        <v>211</v>
      </c>
      <c r="N133" s="98"/>
      <c r="O133" s="98"/>
      <c r="P133" s="98"/>
      <c r="Q133" s="98"/>
      <c r="R133" s="98"/>
      <c r="S133" s="98"/>
      <c r="T133" s="98"/>
      <c r="U133" s="98"/>
      <c r="V133" s="98"/>
      <c r="W133" s="108"/>
      <c r="X133" s="108"/>
      <c r="Y133" s="108"/>
      <c r="Z133" s="108"/>
    </row>
    <row r="134" spans="1:162" ht="15.75" customHeight="1" x14ac:dyDescent="0.25">
      <c r="B134" s="102" t="str">
        <f t="array" ref="B134:B137">Label_FinancialYears</f>
        <v>2010-11</v>
      </c>
      <c r="C134" s="103">
        <f t="array" ref="C134:J137">_1323_HealthServices</f>
        <v>16903000</v>
      </c>
      <c r="D134" s="103">
        <v>13286000</v>
      </c>
      <c r="E134" s="103">
        <v>8069000</v>
      </c>
      <c r="F134" s="103">
        <v>2272000</v>
      </c>
      <c r="G134" s="103">
        <v>5193000</v>
      </c>
      <c r="H134" s="103">
        <v>1120000</v>
      </c>
      <c r="I134" s="102">
        <v>763000</v>
      </c>
      <c r="J134" s="103">
        <v>3402000</v>
      </c>
      <c r="K134" s="103">
        <f t="shared" ref="K134:K137" si="24">SUM(C134:J134)</f>
        <v>51008000</v>
      </c>
      <c r="L134" s="104"/>
      <c r="M134" s="104" t="s">
        <v>9</v>
      </c>
      <c r="N134" s="105">
        <f t="array" ref="N134:V137">C134:K137/Population_IncludingTotal</f>
        <v>2.3542140124411359</v>
      </c>
      <c r="O134" s="105">
        <v>2.4175215909279073</v>
      </c>
      <c r="P134" s="105">
        <v>1.8186194719625177</v>
      </c>
      <c r="Q134" s="105">
        <v>0.97970602782244376</v>
      </c>
      <c r="R134" s="105">
        <v>3.1810457940730741</v>
      </c>
      <c r="S134" s="105">
        <v>2.195135814228792</v>
      </c>
      <c r="T134" s="105">
        <v>2.0913678313091193</v>
      </c>
      <c r="U134" s="105">
        <v>14.772100617023955</v>
      </c>
      <c r="V134" s="105">
        <v>2.300831146382984</v>
      </c>
      <c r="W134" s="108"/>
      <c r="X134" s="108"/>
      <c r="Y134" s="108"/>
      <c r="Z134" s="108"/>
    </row>
    <row r="135" spans="1:162" ht="15.75" customHeight="1" x14ac:dyDescent="0.25">
      <c r="A135" s="72"/>
      <c r="B135" s="102" t="str">
        <v>2011-12</v>
      </c>
      <c r="C135" s="103">
        <v>21056000</v>
      </c>
      <c r="D135" s="103">
        <v>16949000</v>
      </c>
      <c r="E135" s="103">
        <v>18221000</v>
      </c>
      <c r="F135" s="103">
        <v>11249000</v>
      </c>
      <c r="G135" s="103">
        <v>5208000</v>
      </c>
      <c r="H135" s="103">
        <v>3200000</v>
      </c>
      <c r="I135" s="103">
        <v>1865000</v>
      </c>
      <c r="J135" s="103">
        <v>5320000</v>
      </c>
      <c r="K135" s="103">
        <f t="shared" si="24"/>
        <v>83068000</v>
      </c>
      <c r="L135" s="104"/>
      <c r="M135" s="104" t="s">
        <v>10</v>
      </c>
      <c r="N135" s="105">
        <v>2.8996396382501248</v>
      </c>
      <c r="O135" s="105">
        <v>3.0360024862655326</v>
      </c>
      <c r="P135" s="105">
        <v>4.0324392152002666</v>
      </c>
      <c r="Q135" s="105">
        <v>4.7035614770412346</v>
      </c>
      <c r="R135" s="105">
        <v>3.1622070116232965</v>
      </c>
      <c r="S135" s="105">
        <v>6.2506836685262455</v>
      </c>
      <c r="T135" s="105">
        <v>5.02549123166302</v>
      </c>
      <c r="U135" s="105">
        <v>22.86175941006347</v>
      </c>
      <c r="V135" s="105">
        <v>3.6890967401979777</v>
      </c>
      <c r="W135" s="108"/>
      <c r="X135" s="108"/>
      <c r="Y135" s="108"/>
      <c r="Z135" s="108"/>
    </row>
    <row r="136" spans="1:162" ht="15.75" customHeight="1" x14ac:dyDescent="0.25">
      <c r="B136" s="102" t="str">
        <v>2012-13</v>
      </c>
      <c r="C136" s="103">
        <v>5012000</v>
      </c>
      <c r="D136" s="103">
        <v>4391000</v>
      </c>
      <c r="E136" s="103">
        <v>5520000</v>
      </c>
      <c r="F136" s="103">
        <v>2929000</v>
      </c>
      <c r="G136" s="103">
        <v>1495000</v>
      </c>
      <c r="H136" s="102">
        <v>741000</v>
      </c>
      <c r="I136" s="102">
        <v>599000</v>
      </c>
      <c r="J136" s="103">
        <v>4904000</v>
      </c>
      <c r="K136" s="103">
        <f t="shared" si="24"/>
        <v>25591000</v>
      </c>
      <c r="L136" s="104"/>
      <c r="M136" s="104" t="s">
        <v>11</v>
      </c>
      <c r="N136" s="105">
        <v>0.68126983695467491</v>
      </c>
      <c r="O136" s="105">
        <v>0.77299506276029828</v>
      </c>
      <c r="P136" s="105">
        <v>1.1976863823492272</v>
      </c>
      <c r="Q136" s="105">
        <v>1.1812836911868736</v>
      </c>
      <c r="R136" s="105">
        <v>0.89941204321750068</v>
      </c>
      <c r="S136" s="105">
        <v>1.445924191423972</v>
      </c>
      <c r="T136" s="105">
        <v>1.5849621752348999</v>
      </c>
      <c r="U136" s="105">
        <v>20.493618728426121</v>
      </c>
      <c r="V136" s="105">
        <v>1.1166509007887682</v>
      </c>
      <c r="W136" s="108"/>
      <c r="X136" s="108"/>
      <c r="Y136" s="108"/>
      <c r="Z136" s="108"/>
    </row>
    <row r="137" spans="1:162" s="72" customFormat="1" ht="15.75" customHeight="1" x14ac:dyDescent="0.25">
      <c r="A137" s="22"/>
      <c r="B137" s="102" t="str">
        <v>2013-14</v>
      </c>
      <c r="C137" s="103">
        <v>3616000</v>
      </c>
      <c r="D137" s="103">
        <v>3602000</v>
      </c>
      <c r="E137" s="103">
        <v>4838000</v>
      </c>
      <c r="F137" s="103">
        <v>2706000</v>
      </c>
      <c r="G137" s="103">
        <v>1567000</v>
      </c>
      <c r="H137" s="102">
        <v>669000</v>
      </c>
      <c r="I137" s="102">
        <v>554000</v>
      </c>
      <c r="J137" s="103">
        <v>3719000</v>
      </c>
      <c r="K137" s="103">
        <f t="shared" si="24"/>
        <v>21271000</v>
      </c>
      <c r="L137" s="104"/>
      <c r="M137" s="104" t="s">
        <v>32</v>
      </c>
      <c r="N137" s="105">
        <v>0.48437930328681361</v>
      </c>
      <c r="O137" s="105">
        <v>0.62242033382603956</v>
      </c>
      <c r="P137" s="105">
        <v>1.0321249421589758</v>
      </c>
      <c r="Q137" s="105">
        <v>1.0615323961563583</v>
      </c>
      <c r="R137" s="105">
        <v>0.93437213412503528</v>
      </c>
      <c r="S137" s="105">
        <v>1.3017412978886107</v>
      </c>
      <c r="T137" s="105">
        <v>1.4430991726926043</v>
      </c>
      <c r="U137" s="105">
        <v>15.253868838876652</v>
      </c>
      <c r="V137" s="105">
        <v>0.9126221856561243</v>
      </c>
      <c r="W137" s="108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/>
      <c r="BI137" s="71"/>
      <c r="BJ137" s="71"/>
      <c r="BK137" s="71"/>
      <c r="BL137" s="71"/>
      <c r="BM137" s="71"/>
      <c r="BN137" s="71"/>
      <c r="BO137" s="71"/>
      <c r="BP137" s="71"/>
      <c r="BQ137" s="71"/>
      <c r="BR137" s="71"/>
      <c r="BS137" s="71"/>
      <c r="BT137" s="71"/>
      <c r="BU137" s="71"/>
      <c r="BV137" s="71"/>
      <c r="BW137" s="71"/>
      <c r="BX137" s="71"/>
      <c r="BY137" s="71"/>
      <c r="BZ137" s="71"/>
      <c r="CA137" s="71"/>
      <c r="CB137" s="71"/>
      <c r="CC137" s="71"/>
      <c r="CD137" s="71"/>
      <c r="CE137" s="71"/>
      <c r="CF137" s="71"/>
      <c r="CG137" s="71"/>
      <c r="CH137" s="71"/>
      <c r="CI137" s="71"/>
      <c r="CJ137" s="71"/>
      <c r="CK137" s="71"/>
      <c r="CL137" s="71"/>
      <c r="CM137" s="71"/>
      <c r="CN137" s="71"/>
      <c r="CO137" s="71"/>
      <c r="CP137" s="71"/>
      <c r="CQ137" s="71"/>
      <c r="CR137" s="71"/>
      <c r="CS137" s="71"/>
      <c r="CT137" s="71"/>
      <c r="CU137" s="71"/>
      <c r="CV137" s="71"/>
      <c r="CW137" s="71"/>
      <c r="CX137" s="71"/>
      <c r="CY137" s="71"/>
      <c r="CZ137" s="71"/>
      <c r="DA137" s="71"/>
      <c r="DB137" s="71"/>
      <c r="DC137" s="71"/>
      <c r="DD137" s="71"/>
      <c r="DE137" s="71"/>
      <c r="DF137" s="71"/>
      <c r="DG137" s="71"/>
      <c r="DH137" s="71"/>
      <c r="DI137" s="71"/>
      <c r="DJ137" s="71"/>
      <c r="DK137" s="71"/>
      <c r="DL137" s="71"/>
      <c r="DM137" s="71"/>
      <c r="DN137" s="71"/>
      <c r="DO137" s="71"/>
      <c r="DP137" s="71"/>
      <c r="DQ137" s="71"/>
      <c r="DR137" s="71"/>
      <c r="DS137" s="71"/>
      <c r="DT137" s="71"/>
      <c r="DU137" s="71"/>
      <c r="DV137" s="71"/>
      <c r="DW137" s="71"/>
      <c r="DX137" s="71"/>
      <c r="DY137" s="71"/>
      <c r="DZ137" s="71"/>
      <c r="EA137" s="71"/>
      <c r="EB137" s="71"/>
      <c r="EC137" s="71"/>
      <c r="ED137" s="71"/>
      <c r="EE137" s="71"/>
      <c r="EF137" s="71"/>
      <c r="EG137" s="71"/>
      <c r="EH137" s="71"/>
      <c r="EI137" s="71"/>
      <c r="EJ137" s="71"/>
      <c r="EK137" s="71"/>
      <c r="EL137" s="71"/>
      <c r="EM137" s="71"/>
      <c r="EN137" s="71"/>
      <c r="EO137" s="71"/>
      <c r="EP137" s="71"/>
      <c r="EQ137" s="71"/>
      <c r="ER137" s="71"/>
      <c r="ES137" s="71"/>
      <c r="ET137" s="71"/>
      <c r="EU137" s="71"/>
      <c r="EV137" s="71"/>
      <c r="EW137" s="71"/>
      <c r="EX137" s="71"/>
      <c r="EY137" s="71"/>
      <c r="EZ137" s="71"/>
      <c r="FA137" s="71"/>
      <c r="FB137" s="71"/>
      <c r="FC137" s="71"/>
      <c r="FD137" s="71"/>
      <c r="FE137" s="71"/>
      <c r="FF137" s="71"/>
    </row>
    <row r="138" spans="1:162" ht="15.75" customHeight="1" x14ac:dyDescent="0.25">
      <c r="A138" s="22">
        <f>A128+1</f>
        <v>27</v>
      </c>
      <c r="B138" s="102" t="s">
        <v>213</v>
      </c>
      <c r="C138" s="98"/>
      <c r="D138" s="98"/>
      <c r="E138" s="98"/>
      <c r="F138" s="98"/>
      <c r="G138" s="98"/>
      <c r="H138" s="98"/>
      <c r="I138" s="98"/>
      <c r="J138" s="98"/>
      <c r="K138" s="98"/>
      <c r="L138" s="104"/>
      <c r="M138" s="99" t="s">
        <v>213</v>
      </c>
      <c r="N138" s="98"/>
      <c r="O138" s="98"/>
      <c r="P138" s="98"/>
      <c r="Q138" s="98"/>
      <c r="R138" s="98"/>
      <c r="S138" s="98"/>
      <c r="T138" s="98"/>
      <c r="U138" s="98"/>
      <c r="V138" s="98"/>
      <c r="W138" s="108"/>
    </row>
    <row r="139" spans="1:162" ht="15.75" customHeight="1" x14ac:dyDescent="0.25">
      <c r="B139" s="102" t="str">
        <f t="array" ref="B139:B142">Label_FinancialYears</f>
        <v>2010-11</v>
      </c>
      <c r="C139" s="103">
        <f t="array" ref="C139:J142">_1329_NationalHealthandHospitalsNetworkPackage</f>
        <v>269687394</v>
      </c>
      <c r="D139" s="103">
        <v>216535366</v>
      </c>
      <c r="E139" s="103">
        <v>178419777</v>
      </c>
      <c r="F139" s="103">
        <v>114924076</v>
      </c>
      <c r="G139" s="103">
        <v>31358000</v>
      </c>
      <c r="H139" s="103">
        <v>28362609</v>
      </c>
      <c r="I139" s="103">
        <v>13120398</v>
      </c>
      <c r="J139" s="103">
        <v>15593907</v>
      </c>
      <c r="K139" s="103">
        <f t="shared" ref="K139:K142" si="25">SUM(C139:J139)</f>
        <v>868001527</v>
      </c>
      <c r="L139" s="104"/>
      <c r="M139" s="104" t="s">
        <v>9</v>
      </c>
      <c r="N139" s="105">
        <f t="array" ref="N139:V142">C139:K142/Population_IncludingTotal</f>
        <v>37.561488607556853</v>
      </c>
      <c r="O139" s="105">
        <v>39.400791999433743</v>
      </c>
      <c r="P139" s="105">
        <v>40.212874040824161</v>
      </c>
      <c r="Q139" s="105">
        <v>49.556254401023175</v>
      </c>
      <c r="R139" s="105">
        <v>19.208787600720864</v>
      </c>
      <c r="S139" s="105">
        <v>55.589088215060592</v>
      </c>
      <c r="T139" s="105">
        <v>35.96275008017367</v>
      </c>
      <c r="U139" s="105">
        <v>67.71157061038042</v>
      </c>
      <c r="V139" s="105">
        <v>39.153171040417007</v>
      </c>
      <c r="W139" s="108"/>
    </row>
    <row r="140" spans="1:162" ht="15.75" customHeight="1" x14ac:dyDescent="0.25">
      <c r="A140" s="72"/>
      <c r="B140" s="102" t="str">
        <v>2011-12</v>
      </c>
      <c r="C140" s="103">
        <v>241213000</v>
      </c>
      <c r="D140" s="103">
        <v>177902000</v>
      </c>
      <c r="E140" s="103">
        <v>144945000</v>
      </c>
      <c r="F140" s="103">
        <v>70058000</v>
      </c>
      <c r="G140" s="103">
        <v>92875000</v>
      </c>
      <c r="H140" s="103">
        <v>1425000</v>
      </c>
      <c r="I140" s="103">
        <v>21326000</v>
      </c>
      <c r="J140" s="103">
        <v>9525000</v>
      </c>
      <c r="K140" s="103">
        <f t="shared" si="25"/>
        <v>759269000</v>
      </c>
      <c r="L140" s="104"/>
      <c r="M140" s="104" t="s">
        <v>10</v>
      </c>
      <c r="N140" s="105">
        <v>33.217647039382001</v>
      </c>
      <c r="O140" s="105">
        <v>31.866830745861748</v>
      </c>
      <c r="P140" s="105">
        <v>32.077377863300732</v>
      </c>
      <c r="Q140" s="105">
        <v>29.293458081478782</v>
      </c>
      <c r="R140" s="105">
        <v>56.392084524676207</v>
      </c>
      <c r="S140" s="105">
        <v>2.7835075711405937</v>
      </c>
      <c r="T140" s="105">
        <v>57.465751209890385</v>
      </c>
      <c r="U140" s="105">
        <v>40.932003455047848</v>
      </c>
      <c r="V140" s="105">
        <v>33.719564607711497</v>
      </c>
      <c r="W140" s="108"/>
    </row>
    <row r="141" spans="1:162" ht="15.75" customHeight="1" x14ac:dyDescent="0.25">
      <c r="B141" s="102" t="str">
        <v>2012-13</v>
      </c>
      <c r="C141" s="103">
        <v>182543000</v>
      </c>
      <c r="D141" s="103">
        <v>140535000</v>
      </c>
      <c r="E141" s="103">
        <v>114408000</v>
      </c>
      <c r="F141" s="103">
        <v>59251000</v>
      </c>
      <c r="G141" s="103">
        <v>42535000</v>
      </c>
      <c r="H141" s="103">
        <v>14730000</v>
      </c>
      <c r="I141" s="103">
        <v>10409000</v>
      </c>
      <c r="J141" s="103">
        <v>7092000</v>
      </c>
      <c r="K141" s="103">
        <f t="shared" si="25"/>
        <v>571503000</v>
      </c>
      <c r="L141" s="104"/>
      <c r="M141" s="104" t="s">
        <v>11</v>
      </c>
      <c r="N141" s="105">
        <v>24.812657591224504</v>
      </c>
      <c r="O141" s="105">
        <v>24.739890946257919</v>
      </c>
      <c r="P141" s="105">
        <v>24.823352107212024</v>
      </c>
      <c r="Q141" s="105">
        <v>23.896292245310153</v>
      </c>
      <c r="R141" s="105">
        <v>25.589626259703273</v>
      </c>
      <c r="S141" s="105">
        <v>28.74286550563442</v>
      </c>
      <c r="T141" s="105">
        <v>27.542356063472575</v>
      </c>
      <c r="U141" s="105">
        <v>29.637182712479209</v>
      </c>
      <c r="V141" s="105">
        <v>24.937256838477719</v>
      </c>
      <c r="W141" s="108"/>
    </row>
    <row r="142" spans="1:162" s="72" customFormat="1" ht="15.75" customHeight="1" x14ac:dyDescent="0.25">
      <c r="A142" s="22"/>
      <c r="B142" s="102" t="str">
        <v>2013-14</v>
      </c>
      <c r="C142" s="103">
        <v>203800000</v>
      </c>
      <c r="D142" s="103">
        <v>154700000</v>
      </c>
      <c r="E142" s="103">
        <v>125900000</v>
      </c>
      <c r="F142" s="103">
        <v>64300000</v>
      </c>
      <c r="G142" s="103">
        <v>46000000</v>
      </c>
      <c r="H142" s="103">
        <v>29233000</v>
      </c>
      <c r="I142" s="103">
        <v>9900000</v>
      </c>
      <c r="J142" s="103">
        <v>6900000</v>
      </c>
      <c r="K142" s="103">
        <f t="shared" si="25"/>
        <v>640733000</v>
      </c>
      <c r="L142" s="104"/>
      <c r="M142" s="104" t="s">
        <v>32</v>
      </c>
      <c r="N142" s="105">
        <v>27.299917591220304</v>
      </c>
      <c r="O142" s="105">
        <v>26.731933826454281</v>
      </c>
      <c r="P142" s="105">
        <v>26.859142252545485</v>
      </c>
      <c r="Q142" s="105">
        <v>25.224143781542438</v>
      </c>
      <c r="R142" s="105">
        <v>27.428920338067407</v>
      </c>
      <c r="S142" s="105">
        <v>56.881619373957783</v>
      </c>
      <c r="T142" s="105">
        <v>25.788234313459895</v>
      </c>
      <c r="U142" s="105">
        <v>28.301074210338506</v>
      </c>
      <c r="V142" s="105">
        <v>27.490346052466059</v>
      </c>
      <c r="W142" s="108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  <c r="BH142" s="71"/>
      <c r="BI142" s="71"/>
      <c r="BJ142" s="71"/>
      <c r="BK142" s="71"/>
      <c r="BL142" s="71"/>
      <c r="BM142" s="71"/>
      <c r="BN142" s="71"/>
      <c r="BO142" s="71"/>
      <c r="BP142" s="71"/>
      <c r="BQ142" s="71"/>
      <c r="BR142" s="71"/>
      <c r="BS142" s="71"/>
      <c r="BT142" s="71"/>
      <c r="BU142" s="71"/>
      <c r="BV142" s="71"/>
      <c r="BW142" s="71"/>
      <c r="BX142" s="71"/>
      <c r="BY142" s="71"/>
      <c r="BZ142" s="71"/>
      <c r="CA142" s="71"/>
      <c r="CB142" s="71"/>
      <c r="CC142" s="71"/>
      <c r="CD142" s="71"/>
      <c r="CE142" s="71"/>
      <c r="CF142" s="71"/>
      <c r="CG142" s="71"/>
      <c r="CH142" s="71"/>
      <c r="CI142" s="71"/>
      <c r="CJ142" s="71"/>
      <c r="CK142" s="71"/>
      <c r="CL142" s="71"/>
      <c r="CM142" s="71"/>
      <c r="CN142" s="71"/>
      <c r="CO142" s="71"/>
      <c r="CP142" s="71"/>
      <c r="CQ142" s="71"/>
      <c r="CR142" s="71"/>
      <c r="CS142" s="71"/>
      <c r="CT142" s="71"/>
      <c r="CU142" s="71"/>
      <c r="CV142" s="71"/>
      <c r="CW142" s="71"/>
      <c r="CX142" s="71"/>
      <c r="CY142" s="71"/>
      <c r="CZ142" s="71"/>
      <c r="DA142" s="71"/>
      <c r="DB142" s="71"/>
      <c r="DC142" s="71"/>
      <c r="DD142" s="71"/>
      <c r="DE142" s="71"/>
      <c r="DF142" s="71"/>
      <c r="DG142" s="71"/>
      <c r="DH142" s="71"/>
      <c r="DI142" s="71"/>
      <c r="DJ142" s="71"/>
      <c r="DK142" s="71"/>
      <c r="DL142" s="71"/>
      <c r="DM142" s="71"/>
      <c r="DN142" s="71"/>
      <c r="DO142" s="71"/>
      <c r="DP142" s="71"/>
      <c r="DQ142" s="71"/>
      <c r="DR142" s="71"/>
      <c r="DS142" s="71"/>
      <c r="DT142" s="71"/>
      <c r="DU142" s="71"/>
      <c r="DV142" s="71"/>
      <c r="DW142" s="71"/>
      <c r="DX142" s="71"/>
      <c r="DY142" s="71"/>
      <c r="DZ142" s="71"/>
      <c r="EA142" s="71"/>
      <c r="EB142" s="71"/>
      <c r="EC142" s="71"/>
      <c r="ED142" s="71"/>
      <c r="EE142" s="71"/>
      <c r="EF142" s="71"/>
      <c r="EG142" s="71"/>
      <c r="EH142" s="71"/>
      <c r="EI142" s="71"/>
      <c r="EJ142" s="71"/>
      <c r="EK142" s="71"/>
      <c r="EL142" s="71"/>
      <c r="EM142" s="71"/>
      <c r="EN142" s="71"/>
      <c r="EO142" s="71"/>
      <c r="EP142" s="71"/>
      <c r="EQ142" s="71"/>
      <c r="ER142" s="71"/>
      <c r="ES142" s="71"/>
      <c r="ET142" s="71"/>
      <c r="EU142" s="71"/>
      <c r="EV142" s="71"/>
      <c r="EW142" s="71"/>
      <c r="EX142" s="71"/>
      <c r="EY142" s="71"/>
      <c r="EZ142" s="71"/>
      <c r="FA142" s="71"/>
      <c r="FB142" s="71"/>
      <c r="FC142" s="71"/>
      <c r="FD142" s="71"/>
      <c r="FE142" s="71"/>
      <c r="FF142" s="71"/>
    </row>
    <row r="143" spans="1:162" ht="15.75" customHeight="1" x14ac:dyDescent="0.25">
      <c r="A143" s="22">
        <f>A163+1</f>
        <v>29</v>
      </c>
      <c r="B143" s="102" t="s">
        <v>215</v>
      </c>
      <c r="C143" s="98"/>
      <c r="D143" s="98"/>
      <c r="E143" s="98"/>
      <c r="F143" s="98"/>
      <c r="G143" s="98"/>
      <c r="H143" s="98"/>
      <c r="I143" s="98"/>
      <c r="J143" s="98"/>
      <c r="K143" s="98"/>
      <c r="L143" s="104"/>
      <c r="M143" s="99" t="s">
        <v>215</v>
      </c>
      <c r="N143" s="98"/>
      <c r="O143" s="98"/>
      <c r="P143" s="98"/>
      <c r="Q143" s="98"/>
      <c r="R143" s="98"/>
      <c r="S143" s="98"/>
      <c r="T143" s="98"/>
      <c r="U143" s="98"/>
      <c r="V143" s="98"/>
      <c r="W143" s="108"/>
    </row>
    <row r="144" spans="1:162" ht="15.75" customHeight="1" x14ac:dyDescent="0.25">
      <c r="B144" s="102" t="str">
        <f t="array" ref="B144:B147">Label_FinancialYears</f>
        <v>2010-11</v>
      </c>
      <c r="C144" s="105">
        <f t="array" ref="C144:J147">_1331_NationalHealthReform_FinancialAssistanceforLongStayOlderPatients</f>
        <v>0</v>
      </c>
      <c r="D144" s="105">
        <v>0</v>
      </c>
      <c r="E144" s="105">
        <v>0</v>
      </c>
      <c r="F144" s="105">
        <v>0</v>
      </c>
      <c r="G144" s="105">
        <v>0</v>
      </c>
      <c r="H144" s="105">
        <v>0</v>
      </c>
      <c r="I144" s="105">
        <v>0</v>
      </c>
      <c r="J144" s="105">
        <v>0</v>
      </c>
      <c r="K144" s="105">
        <f t="shared" ref="K144:K147" si="26">SUM(C144:J144)</f>
        <v>0</v>
      </c>
      <c r="L144" s="104"/>
      <c r="M144" s="104" t="s">
        <v>9</v>
      </c>
      <c r="N144" s="105">
        <f t="array" ref="N144:V147">C144:K147/Population_IncludingTotal</f>
        <v>0</v>
      </c>
      <c r="O144" s="105">
        <v>0</v>
      </c>
      <c r="P144" s="105">
        <v>0</v>
      </c>
      <c r="Q144" s="105">
        <v>0</v>
      </c>
      <c r="R144" s="105">
        <v>0</v>
      </c>
      <c r="S144" s="105">
        <v>0</v>
      </c>
      <c r="T144" s="105">
        <v>0</v>
      </c>
      <c r="U144" s="105">
        <v>0</v>
      </c>
      <c r="V144" s="105">
        <v>0</v>
      </c>
      <c r="W144" s="108"/>
    </row>
    <row r="145" spans="1:162" ht="15.75" customHeight="1" x14ac:dyDescent="0.25">
      <c r="A145" s="72"/>
      <c r="B145" s="102" t="str">
        <v>2011-12</v>
      </c>
      <c r="C145" s="103">
        <v>32905000</v>
      </c>
      <c r="D145" s="103">
        <v>12737000</v>
      </c>
      <c r="E145" s="103">
        <v>21229000</v>
      </c>
      <c r="F145" s="103">
        <v>15922000</v>
      </c>
      <c r="G145" s="103">
        <v>18045000</v>
      </c>
      <c r="H145" s="103">
        <v>3184000</v>
      </c>
      <c r="I145" s="103">
        <v>1061000</v>
      </c>
      <c r="J145" s="103">
        <v>1061000</v>
      </c>
      <c r="K145" s="103">
        <f t="shared" si="26"/>
        <v>106144000</v>
      </c>
      <c r="L145" s="104"/>
      <c r="M145" s="104" t="s">
        <v>10</v>
      </c>
      <c r="N145" s="105">
        <v>4.531375489011225</v>
      </c>
      <c r="O145" s="105">
        <v>2.2815247901093922</v>
      </c>
      <c r="P145" s="105">
        <v>4.6981313923213026</v>
      </c>
      <c r="Q145" s="105">
        <v>6.657490073557697</v>
      </c>
      <c r="R145" s="105">
        <v>10.956610123798461</v>
      </c>
      <c r="S145" s="105">
        <v>6.2194302501836134</v>
      </c>
      <c r="T145" s="105">
        <v>2.8590060036431444</v>
      </c>
      <c r="U145" s="105">
        <v>4.5594599124205528</v>
      </c>
      <c r="V145" s="105">
        <v>4.7139149177971564</v>
      </c>
      <c r="W145" s="108"/>
    </row>
    <row r="146" spans="1:162" ht="15.75" customHeight="1" x14ac:dyDescent="0.25">
      <c r="B146" s="102" t="str">
        <v>2012-13</v>
      </c>
      <c r="C146" s="103">
        <v>30409000</v>
      </c>
      <c r="D146" s="103">
        <v>12755000</v>
      </c>
      <c r="E146" s="103">
        <v>16822000</v>
      </c>
      <c r="F146" s="103">
        <v>8781000</v>
      </c>
      <c r="G146" s="103">
        <v>13402000</v>
      </c>
      <c r="H146" s="103">
        <v>5823000</v>
      </c>
      <c r="I146" s="103">
        <v>3050000</v>
      </c>
      <c r="J146" s="103">
        <v>1386000</v>
      </c>
      <c r="K146" s="103">
        <f t="shared" si="26"/>
        <v>92428000</v>
      </c>
      <c r="L146" s="104"/>
      <c r="M146" s="104" t="s">
        <v>11</v>
      </c>
      <c r="N146" s="105">
        <v>4.1334266703820246</v>
      </c>
      <c r="O146" s="105">
        <v>2.245400142452199</v>
      </c>
      <c r="P146" s="105">
        <v>3.6499058557751267</v>
      </c>
      <c r="Q146" s="105">
        <v>3.5414312367060212</v>
      </c>
      <c r="R146" s="105">
        <v>8.0628228783952807</v>
      </c>
      <c r="S146" s="105">
        <v>11.362505488072589</v>
      </c>
      <c r="T146" s="105">
        <v>8.0703416268221115</v>
      </c>
      <c r="U146" s="105">
        <v>5.7920382458398452</v>
      </c>
      <c r="V146" s="105">
        <v>4.0330510514674787</v>
      </c>
      <c r="W146" s="108"/>
    </row>
    <row r="147" spans="1:162" s="72" customFormat="1" ht="15.75" customHeight="1" x14ac:dyDescent="0.25">
      <c r="A147" s="22"/>
      <c r="B147" s="102" t="str">
        <v>2013-14</v>
      </c>
      <c r="C147" s="103">
        <v>35985000</v>
      </c>
      <c r="D147" s="103">
        <v>4146000</v>
      </c>
      <c r="E147" s="103">
        <v>13534000</v>
      </c>
      <c r="F147" s="103">
        <v>7275000</v>
      </c>
      <c r="G147" s="103">
        <v>10561000</v>
      </c>
      <c r="H147" s="103">
        <v>1408000</v>
      </c>
      <c r="I147" s="103">
        <v>3990000</v>
      </c>
      <c r="J147" s="103">
        <v>1330000</v>
      </c>
      <c r="K147" s="103">
        <f t="shared" si="26"/>
        <v>78229000</v>
      </c>
      <c r="L147" s="104"/>
      <c r="M147" s="104" t="s">
        <v>32</v>
      </c>
      <c r="N147" s="105">
        <v>4.8203510035331822</v>
      </c>
      <c r="O147" s="105">
        <v>0.7164227384904942</v>
      </c>
      <c r="P147" s="105">
        <v>2.8873044578709339</v>
      </c>
      <c r="Q147" s="105">
        <v>2.8538980717063955</v>
      </c>
      <c r="R147" s="105">
        <v>6.2973223410941275</v>
      </c>
      <c r="S147" s="105">
        <v>2.7396887106534584</v>
      </c>
      <c r="T147" s="105">
        <v>10.3934398899702</v>
      </c>
      <c r="U147" s="105">
        <v>5.4551345941666973</v>
      </c>
      <c r="V147" s="105">
        <v>3.356378212669501</v>
      </c>
      <c r="W147" s="108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71"/>
      <c r="BR147" s="71"/>
      <c r="BS147" s="71"/>
      <c r="BT147" s="71"/>
      <c r="BU147" s="71"/>
      <c r="BV147" s="71"/>
      <c r="BW147" s="71"/>
      <c r="BX147" s="71"/>
      <c r="BY147" s="71"/>
      <c r="BZ147" s="71"/>
      <c r="CA147" s="71"/>
      <c r="CB147" s="71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71"/>
      <c r="CQ147" s="71"/>
      <c r="CR147" s="71"/>
      <c r="CS147" s="71"/>
      <c r="CT147" s="71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71"/>
      <c r="DF147" s="71"/>
      <c r="DG147" s="71"/>
      <c r="DH147" s="71"/>
      <c r="DI147" s="71"/>
      <c r="DJ147" s="71"/>
      <c r="DK147" s="71"/>
      <c r="DL147" s="71"/>
      <c r="DM147" s="71"/>
      <c r="DN147" s="71"/>
      <c r="DO147" s="71"/>
      <c r="DP147" s="71"/>
      <c r="DQ147" s="71"/>
      <c r="DR147" s="71"/>
      <c r="DS147" s="71"/>
      <c r="DT147" s="71"/>
      <c r="DU147" s="71"/>
      <c r="DV147" s="71"/>
      <c r="DW147" s="71"/>
      <c r="DX147" s="71"/>
      <c r="DY147" s="71"/>
      <c r="DZ147" s="71"/>
      <c r="EA147" s="71"/>
      <c r="EB147" s="71"/>
      <c r="EC147" s="71"/>
      <c r="ED147" s="71"/>
      <c r="EE147" s="71"/>
      <c r="EF147" s="71"/>
      <c r="EG147" s="71"/>
      <c r="EH147" s="71"/>
      <c r="EI147" s="71"/>
      <c r="EJ147" s="71"/>
      <c r="EK147" s="71"/>
      <c r="EL147" s="71"/>
      <c r="EM147" s="71"/>
      <c r="EN147" s="71"/>
      <c r="EO147" s="71"/>
      <c r="EP147" s="71"/>
      <c r="EQ147" s="71"/>
      <c r="ER147" s="71"/>
      <c r="ES147" s="71"/>
      <c r="ET147" s="71"/>
      <c r="EU147" s="71"/>
      <c r="EV147" s="71"/>
      <c r="EW147" s="71"/>
      <c r="EX147" s="71"/>
      <c r="EY147" s="71"/>
      <c r="EZ147" s="71"/>
      <c r="FA147" s="71"/>
      <c r="FB147" s="71"/>
      <c r="FC147" s="71"/>
      <c r="FD147" s="71"/>
      <c r="FE147" s="71"/>
      <c r="FF147" s="71"/>
    </row>
    <row r="148" spans="1:162" ht="15.75" customHeight="1" x14ac:dyDescent="0.25">
      <c r="A148" s="22">
        <f>A198+1</f>
        <v>37</v>
      </c>
      <c r="B148" s="102" t="s">
        <v>222</v>
      </c>
      <c r="C148" s="98"/>
      <c r="D148" s="98"/>
      <c r="E148" s="98"/>
      <c r="F148" s="98"/>
      <c r="G148" s="98"/>
      <c r="H148" s="98"/>
      <c r="I148" s="98"/>
      <c r="J148" s="98"/>
      <c r="K148" s="98"/>
      <c r="L148" s="104"/>
      <c r="M148" s="99" t="s">
        <v>222</v>
      </c>
      <c r="N148" s="98"/>
      <c r="O148" s="98"/>
      <c r="P148" s="98"/>
      <c r="Q148" s="98"/>
      <c r="R148" s="98"/>
      <c r="S148" s="98"/>
      <c r="T148" s="98"/>
      <c r="U148" s="98"/>
      <c r="V148" s="98"/>
      <c r="W148" s="108"/>
    </row>
    <row r="149" spans="1:162" ht="15.75" customHeight="1" x14ac:dyDescent="0.25">
      <c r="B149" s="102" t="str">
        <f t="array" ref="B149:B152">Label_FinancialYears</f>
        <v>2010-11</v>
      </c>
      <c r="C149" s="105">
        <f t="array" ref="C149:J152">_1366_NationalHealthReform_PublicHospitalSystem_AdditionalFunding</f>
        <v>0</v>
      </c>
      <c r="D149" s="105">
        <v>0</v>
      </c>
      <c r="E149" s="105">
        <v>0</v>
      </c>
      <c r="F149" s="105">
        <v>0</v>
      </c>
      <c r="G149" s="105">
        <v>0</v>
      </c>
      <c r="H149" s="105">
        <v>0</v>
      </c>
      <c r="I149" s="105">
        <v>0</v>
      </c>
      <c r="J149" s="105">
        <v>0</v>
      </c>
      <c r="K149" s="105">
        <f t="shared" ref="K149:K152" si="27">SUM(C149:J149)</f>
        <v>0</v>
      </c>
      <c r="L149" s="104"/>
      <c r="M149" s="104" t="s">
        <v>9</v>
      </c>
      <c r="N149" s="105">
        <f t="array" ref="N149:V152">C149:K152/Population_IncludingTotal</f>
        <v>0</v>
      </c>
      <c r="O149" s="105">
        <v>0</v>
      </c>
      <c r="P149" s="105">
        <v>0</v>
      </c>
      <c r="Q149" s="105">
        <v>0</v>
      </c>
      <c r="R149" s="105">
        <v>0</v>
      </c>
      <c r="S149" s="105">
        <v>0</v>
      </c>
      <c r="T149" s="105">
        <v>0</v>
      </c>
      <c r="U149" s="105">
        <v>0</v>
      </c>
      <c r="V149" s="105">
        <v>0</v>
      </c>
      <c r="W149" s="108"/>
    </row>
    <row r="150" spans="1:162" ht="15.75" customHeight="1" x14ac:dyDescent="0.25">
      <c r="A150" s="72"/>
      <c r="B150" s="102" t="str">
        <v>2011-12</v>
      </c>
      <c r="C150" s="105">
        <v>0</v>
      </c>
      <c r="D150" s="105">
        <v>0</v>
      </c>
      <c r="E150" s="105">
        <v>0</v>
      </c>
      <c r="F150" s="105">
        <v>0</v>
      </c>
      <c r="G150" s="105">
        <v>0</v>
      </c>
      <c r="H150" s="105">
        <v>0</v>
      </c>
      <c r="I150" s="105">
        <v>0</v>
      </c>
      <c r="J150" s="105">
        <v>0</v>
      </c>
      <c r="K150" s="105">
        <f t="shared" si="27"/>
        <v>0</v>
      </c>
      <c r="L150" s="104"/>
      <c r="M150" s="104" t="s">
        <v>10</v>
      </c>
      <c r="N150" s="105">
        <v>0</v>
      </c>
      <c r="O150" s="105">
        <v>0</v>
      </c>
      <c r="P150" s="105">
        <v>0</v>
      </c>
      <c r="Q150" s="105">
        <v>0</v>
      </c>
      <c r="R150" s="105">
        <v>0</v>
      </c>
      <c r="S150" s="105">
        <v>0</v>
      </c>
      <c r="T150" s="105">
        <v>0</v>
      </c>
      <c r="U150" s="105">
        <v>0</v>
      </c>
      <c r="V150" s="105">
        <v>0</v>
      </c>
      <c r="W150" s="108"/>
    </row>
    <row r="151" spans="1:162" ht="15.75" customHeight="1" x14ac:dyDescent="0.25">
      <c r="B151" s="102" t="str">
        <v>2012-13</v>
      </c>
      <c r="C151" s="105">
        <v>0</v>
      </c>
      <c r="D151" s="105">
        <v>0</v>
      </c>
      <c r="E151" s="105">
        <v>0</v>
      </c>
      <c r="F151" s="105">
        <v>0</v>
      </c>
      <c r="G151" s="105">
        <v>0</v>
      </c>
      <c r="H151" s="105">
        <v>0</v>
      </c>
      <c r="I151" s="105">
        <v>0</v>
      </c>
      <c r="J151" s="105">
        <v>0</v>
      </c>
      <c r="K151" s="105">
        <f t="shared" si="27"/>
        <v>0</v>
      </c>
      <c r="L151" s="104"/>
      <c r="M151" s="104" t="s">
        <v>11</v>
      </c>
      <c r="N151" s="105">
        <v>0</v>
      </c>
      <c r="O151" s="105">
        <v>0</v>
      </c>
      <c r="P151" s="105">
        <v>0</v>
      </c>
      <c r="Q151" s="105">
        <v>0</v>
      </c>
      <c r="R151" s="105">
        <v>0</v>
      </c>
      <c r="S151" s="105">
        <v>0</v>
      </c>
      <c r="T151" s="105">
        <v>0</v>
      </c>
      <c r="U151" s="105">
        <v>0</v>
      </c>
      <c r="V151" s="105">
        <v>0</v>
      </c>
      <c r="W151" s="108"/>
    </row>
    <row r="152" spans="1:162" s="72" customFormat="1" ht="15.75" customHeight="1" x14ac:dyDescent="0.25">
      <c r="A152" s="22"/>
      <c r="B152" s="102" t="str">
        <v>2013-14</v>
      </c>
      <c r="C152" s="103">
        <v>44544000</v>
      </c>
      <c r="D152" s="103">
        <v>43178000</v>
      </c>
      <c r="E152" s="103">
        <v>41462000</v>
      </c>
      <c r="F152" s="103">
        <v>17814000</v>
      </c>
      <c r="G152" s="103">
        <v>17147000</v>
      </c>
      <c r="H152" s="103">
        <v>5168000</v>
      </c>
      <c r="I152" s="103">
        <v>4373000</v>
      </c>
      <c r="J152" s="102">
        <v>183000</v>
      </c>
      <c r="K152" s="103">
        <f t="shared" si="27"/>
        <v>173869000</v>
      </c>
      <c r="L152" s="104"/>
      <c r="M152" s="104" t="s">
        <v>32</v>
      </c>
      <c r="N152" s="105">
        <v>5.9668671696924296</v>
      </c>
      <c r="O152" s="105">
        <v>7.461095273165113</v>
      </c>
      <c r="P152" s="105">
        <v>8.8453832889201021</v>
      </c>
      <c r="Q152" s="105">
        <v>6.9882254638319905</v>
      </c>
      <c r="R152" s="105">
        <v>10.224428196453083</v>
      </c>
      <c r="S152" s="105">
        <v>10.055902881148491</v>
      </c>
      <c r="T152" s="105">
        <v>11.391105924521224</v>
      </c>
      <c r="U152" s="105">
        <v>0.75059370731767339</v>
      </c>
      <c r="V152" s="105">
        <v>7.4597671382560611</v>
      </c>
      <c r="W152" s="108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71"/>
      <c r="CA152" s="71"/>
      <c r="CB152" s="71"/>
      <c r="CC152" s="71"/>
      <c r="CD152" s="71"/>
      <c r="CE152" s="71"/>
      <c r="CF152" s="71"/>
      <c r="CG152" s="71"/>
      <c r="CH152" s="71"/>
      <c r="CI152" s="71"/>
      <c r="CJ152" s="71"/>
      <c r="CK152" s="71"/>
      <c r="CL152" s="71"/>
      <c r="CM152" s="71"/>
      <c r="CN152" s="71"/>
      <c r="CO152" s="71"/>
      <c r="CP152" s="71"/>
      <c r="CQ152" s="71"/>
      <c r="CR152" s="71"/>
      <c r="CS152" s="71"/>
      <c r="CT152" s="71"/>
      <c r="CU152" s="71"/>
      <c r="CV152" s="71"/>
      <c r="CW152" s="71"/>
      <c r="CX152" s="71"/>
      <c r="CY152" s="71"/>
      <c r="CZ152" s="71"/>
      <c r="DA152" s="71"/>
      <c r="DB152" s="71"/>
      <c r="DC152" s="71"/>
      <c r="DD152" s="71"/>
      <c r="DE152" s="71"/>
      <c r="DF152" s="71"/>
      <c r="DG152" s="71"/>
      <c r="DH152" s="71"/>
      <c r="DI152" s="71"/>
      <c r="DJ152" s="71"/>
      <c r="DK152" s="71"/>
      <c r="DL152" s="71"/>
      <c r="DM152" s="71"/>
      <c r="DN152" s="71"/>
      <c r="DO152" s="71"/>
      <c r="DP152" s="71"/>
      <c r="DQ152" s="71"/>
      <c r="DR152" s="71"/>
      <c r="DS152" s="71"/>
      <c r="DT152" s="71"/>
      <c r="DU152" s="71"/>
      <c r="DV152" s="71"/>
      <c r="DW152" s="71"/>
      <c r="DX152" s="71"/>
      <c r="DY152" s="71"/>
      <c r="DZ152" s="71"/>
      <c r="EA152" s="71"/>
      <c r="EB152" s="71"/>
      <c r="EC152" s="71"/>
      <c r="ED152" s="71"/>
      <c r="EE152" s="71"/>
      <c r="EF152" s="71"/>
      <c r="EG152" s="71"/>
      <c r="EH152" s="71"/>
      <c r="EI152" s="71"/>
      <c r="EJ152" s="71"/>
      <c r="EK152" s="71"/>
      <c r="EL152" s="71"/>
      <c r="EM152" s="71"/>
      <c r="EN152" s="71"/>
      <c r="EO152" s="71"/>
      <c r="EP152" s="71"/>
      <c r="EQ152" s="71"/>
      <c r="ER152" s="71"/>
      <c r="ES152" s="71"/>
      <c r="ET152" s="71"/>
      <c r="EU152" s="71"/>
      <c r="EV152" s="71"/>
      <c r="EW152" s="71"/>
      <c r="EX152" s="71"/>
      <c r="EY152" s="71"/>
      <c r="EZ152" s="71"/>
      <c r="FA152" s="71"/>
      <c r="FB152" s="71"/>
      <c r="FC152" s="71"/>
      <c r="FD152" s="71"/>
      <c r="FE152" s="71"/>
      <c r="FF152" s="71"/>
    </row>
    <row r="153" spans="1:162" ht="15.75" customHeight="1" x14ac:dyDescent="0.25">
      <c r="A153" s="22">
        <f>A148+1</f>
        <v>38</v>
      </c>
      <c r="B153" s="102" t="s">
        <v>223</v>
      </c>
      <c r="C153" s="98"/>
      <c r="D153" s="98"/>
      <c r="E153" s="98"/>
      <c r="F153" s="98"/>
      <c r="G153" s="98"/>
      <c r="H153" s="98"/>
      <c r="I153" s="98"/>
      <c r="J153" s="98"/>
      <c r="K153" s="98"/>
      <c r="L153" s="104"/>
      <c r="M153" s="99" t="s">
        <v>223</v>
      </c>
      <c r="N153" s="98"/>
      <c r="O153" s="98"/>
      <c r="P153" s="98"/>
      <c r="Q153" s="98"/>
      <c r="R153" s="98"/>
      <c r="S153" s="98"/>
      <c r="T153" s="98"/>
      <c r="U153" s="98"/>
      <c r="V153" s="98"/>
      <c r="W153" s="108"/>
    </row>
    <row r="154" spans="1:162" ht="15.75" customHeight="1" x14ac:dyDescent="0.25">
      <c r="B154" s="102" t="str">
        <f t="array" ref="B154:B157">Label_FinancialYears</f>
        <v>2010-11</v>
      </c>
      <c r="C154" s="105">
        <f t="array" ref="C154:J157">_1367_ExpansionoftheBreastScreenAustraliaProgram</f>
        <v>0</v>
      </c>
      <c r="D154" s="105">
        <v>0</v>
      </c>
      <c r="E154" s="105">
        <v>0</v>
      </c>
      <c r="F154" s="105">
        <v>0</v>
      </c>
      <c r="G154" s="105">
        <v>0</v>
      </c>
      <c r="H154" s="105">
        <v>0</v>
      </c>
      <c r="I154" s="105">
        <v>0</v>
      </c>
      <c r="J154" s="105">
        <v>0</v>
      </c>
      <c r="K154" s="105">
        <f t="shared" ref="K154:K157" si="28">SUM(C154:J154)</f>
        <v>0</v>
      </c>
      <c r="L154" s="104"/>
      <c r="M154" s="104" t="s">
        <v>9</v>
      </c>
      <c r="N154" s="105">
        <f t="array" ref="N154:V157">C154:K157/Population_IncludingTotal</f>
        <v>0</v>
      </c>
      <c r="O154" s="105">
        <v>0</v>
      </c>
      <c r="P154" s="105">
        <v>0</v>
      </c>
      <c r="Q154" s="105">
        <v>0</v>
      </c>
      <c r="R154" s="105">
        <v>0</v>
      </c>
      <c r="S154" s="105">
        <v>0</v>
      </c>
      <c r="T154" s="105">
        <v>0</v>
      </c>
      <c r="U154" s="105">
        <v>0</v>
      </c>
      <c r="V154" s="105">
        <v>0</v>
      </c>
      <c r="W154" s="108"/>
    </row>
    <row r="155" spans="1:162" ht="15.75" customHeight="1" x14ac:dyDescent="0.25">
      <c r="A155" s="72"/>
      <c r="B155" s="102" t="str">
        <v>2011-12</v>
      </c>
      <c r="C155" s="105">
        <v>0</v>
      </c>
      <c r="D155" s="105">
        <v>0</v>
      </c>
      <c r="E155" s="105">
        <v>0</v>
      </c>
      <c r="F155" s="105">
        <v>0</v>
      </c>
      <c r="G155" s="105">
        <v>0</v>
      </c>
      <c r="H155" s="105">
        <v>0</v>
      </c>
      <c r="I155" s="105">
        <v>0</v>
      </c>
      <c r="J155" s="105">
        <v>0</v>
      </c>
      <c r="K155" s="105">
        <f t="shared" si="28"/>
        <v>0</v>
      </c>
      <c r="L155" s="104"/>
      <c r="M155" s="104" t="s">
        <v>10</v>
      </c>
      <c r="N155" s="105">
        <v>0</v>
      </c>
      <c r="O155" s="105">
        <v>0</v>
      </c>
      <c r="P155" s="105">
        <v>0</v>
      </c>
      <c r="Q155" s="105">
        <v>0</v>
      </c>
      <c r="R155" s="105">
        <v>0</v>
      </c>
      <c r="S155" s="105">
        <v>0</v>
      </c>
      <c r="T155" s="105">
        <v>0</v>
      </c>
      <c r="U155" s="105">
        <v>0</v>
      </c>
      <c r="V155" s="105">
        <v>0</v>
      </c>
      <c r="W155" s="108"/>
    </row>
    <row r="156" spans="1:162" ht="15.75" customHeight="1" x14ac:dyDescent="0.25">
      <c r="B156" s="102" t="str">
        <v>2012-13</v>
      </c>
      <c r="C156" s="105">
        <v>0</v>
      </c>
      <c r="D156" s="105">
        <v>0</v>
      </c>
      <c r="E156" s="105">
        <v>0</v>
      </c>
      <c r="F156" s="105">
        <v>0</v>
      </c>
      <c r="G156" s="105">
        <v>0</v>
      </c>
      <c r="H156" s="105">
        <v>0</v>
      </c>
      <c r="I156" s="105">
        <v>0</v>
      </c>
      <c r="J156" s="105">
        <v>0</v>
      </c>
      <c r="K156" s="105">
        <f t="shared" si="28"/>
        <v>0</v>
      </c>
      <c r="L156" s="104"/>
      <c r="M156" s="104" t="s">
        <v>11</v>
      </c>
      <c r="N156" s="105">
        <v>0</v>
      </c>
      <c r="O156" s="105">
        <v>0</v>
      </c>
      <c r="P156" s="105">
        <v>0</v>
      </c>
      <c r="Q156" s="105">
        <v>0</v>
      </c>
      <c r="R156" s="105">
        <v>0</v>
      </c>
      <c r="S156" s="105">
        <v>0</v>
      </c>
      <c r="T156" s="105">
        <v>0</v>
      </c>
      <c r="U156" s="105">
        <v>0</v>
      </c>
      <c r="V156" s="105">
        <v>0</v>
      </c>
      <c r="W156" s="108"/>
    </row>
    <row r="157" spans="1:162" s="72" customFormat="1" ht="15.75" customHeight="1" x14ac:dyDescent="0.25">
      <c r="A157" s="22"/>
      <c r="B157" s="102" t="str">
        <v>2013-14</v>
      </c>
      <c r="C157" s="102">
        <v>979000</v>
      </c>
      <c r="D157" s="102">
        <v>944000</v>
      </c>
      <c r="E157" s="105">
        <v>0</v>
      </c>
      <c r="F157" s="102">
        <v>640000</v>
      </c>
      <c r="G157" s="102">
        <v>537000</v>
      </c>
      <c r="H157" s="102">
        <v>539000</v>
      </c>
      <c r="I157" s="102">
        <v>521000</v>
      </c>
      <c r="J157" s="102">
        <v>508000</v>
      </c>
      <c r="K157" s="103">
        <f t="shared" si="28"/>
        <v>4668000</v>
      </c>
      <c r="L157" s="104"/>
      <c r="M157" s="104" t="s">
        <v>32</v>
      </c>
      <c r="N157" s="105">
        <v>0.13114140982239783</v>
      </c>
      <c r="O157" s="105">
        <v>0.16312181985890653</v>
      </c>
      <c r="P157" s="105">
        <v>0</v>
      </c>
      <c r="Q157" s="105">
        <v>0.25106457263121557</v>
      </c>
      <c r="R157" s="105">
        <v>0.32020283090309126</v>
      </c>
      <c r="S157" s="105">
        <v>1.0487870845470271</v>
      </c>
      <c r="T157" s="105">
        <v>1.357138391647738</v>
      </c>
      <c r="U157" s="105">
        <v>2.0836153186741972</v>
      </c>
      <c r="V157" s="105">
        <v>0.2002783302450655</v>
      </c>
      <c r="W157" s="108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1"/>
      <c r="BN157" s="71"/>
      <c r="BO157" s="71"/>
      <c r="BP157" s="71"/>
      <c r="BQ157" s="71"/>
      <c r="BR157" s="71"/>
      <c r="BS157" s="71"/>
      <c r="BT157" s="71"/>
      <c r="BU157" s="71"/>
      <c r="BV157" s="71"/>
      <c r="BW157" s="71"/>
      <c r="BX157" s="71"/>
      <c r="BY157" s="71"/>
      <c r="BZ157" s="71"/>
      <c r="CA157" s="71"/>
      <c r="CB157" s="71"/>
      <c r="CC157" s="71"/>
      <c r="CD157" s="71"/>
      <c r="CE157" s="71"/>
      <c r="CF157" s="71"/>
      <c r="CG157" s="71"/>
      <c r="CH157" s="71"/>
      <c r="CI157" s="71"/>
      <c r="CJ157" s="71"/>
      <c r="CK157" s="71"/>
      <c r="CL157" s="71"/>
      <c r="CM157" s="71"/>
      <c r="CN157" s="71"/>
      <c r="CO157" s="71"/>
      <c r="CP157" s="71"/>
      <c r="CQ157" s="71"/>
      <c r="CR157" s="71"/>
      <c r="CS157" s="71"/>
      <c r="CT157" s="71"/>
      <c r="CU157" s="71"/>
      <c r="CV157" s="71"/>
      <c r="CW157" s="71"/>
      <c r="CX157" s="71"/>
      <c r="CY157" s="71"/>
      <c r="CZ157" s="71"/>
      <c r="DA157" s="71"/>
      <c r="DB157" s="71"/>
      <c r="DC157" s="71"/>
      <c r="DD157" s="71"/>
      <c r="DE157" s="71"/>
      <c r="DF157" s="71"/>
      <c r="DG157" s="71"/>
      <c r="DH157" s="71"/>
      <c r="DI157" s="71"/>
      <c r="DJ157" s="71"/>
      <c r="DK157" s="71"/>
      <c r="DL157" s="71"/>
      <c r="DM157" s="71"/>
      <c r="DN157" s="71"/>
      <c r="DO157" s="71"/>
      <c r="DP157" s="71"/>
      <c r="DQ157" s="71"/>
      <c r="DR157" s="71"/>
      <c r="DS157" s="71"/>
      <c r="DT157" s="71"/>
      <c r="DU157" s="71"/>
      <c r="DV157" s="71"/>
      <c r="DW157" s="71"/>
      <c r="DX157" s="71"/>
      <c r="DY157" s="71"/>
      <c r="DZ157" s="71"/>
      <c r="EA157" s="71"/>
      <c r="EB157" s="71"/>
      <c r="EC157" s="71"/>
      <c r="ED157" s="71"/>
      <c r="EE157" s="71"/>
      <c r="EF157" s="71"/>
      <c r="EG157" s="71"/>
      <c r="EH157" s="71"/>
      <c r="EI157" s="71"/>
      <c r="EJ157" s="71"/>
      <c r="EK157" s="71"/>
      <c r="EL157" s="71"/>
      <c r="EM157" s="71"/>
      <c r="EN157" s="71"/>
      <c r="EO157" s="71"/>
      <c r="EP157" s="71"/>
      <c r="EQ157" s="71"/>
      <c r="ER157" s="71"/>
      <c r="ES157" s="71"/>
      <c r="ET157" s="71"/>
      <c r="EU157" s="71"/>
      <c r="EV157" s="71"/>
      <c r="EW157" s="71"/>
      <c r="EX157" s="71"/>
      <c r="EY157" s="71"/>
      <c r="EZ157" s="71"/>
      <c r="FA157" s="71"/>
      <c r="FB157" s="71"/>
      <c r="FC157" s="71"/>
      <c r="FD157" s="71"/>
      <c r="FE157" s="71"/>
      <c r="FF157" s="71"/>
    </row>
    <row r="158" spans="1:162" ht="15.75" customHeight="1" x14ac:dyDescent="0.25">
      <c r="A158" s="22">
        <f>A143+1</f>
        <v>30</v>
      </c>
      <c r="B158" s="102" t="s">
        <v>216</v>
      </c>
      <c r="C158" s="98"/>
      <c r="D158" s="98"/>
      <c r="E158" s="98"/>
      <c r="F158" s="98"/>
      <c r="G158" s="98"/>
      <c r="H158" s="98"/>
      <c r="I158" s="98"/>
      <c r="J158" s="98"/>
      <c r="K158" s="98"/>
      <c r="L158" s="104"/>
      <c r="M158" s="99" t="s">
        <v>216</v>
      </c>
      <c r="N158" s="98"/>
      <c r="O158" s="98"/>
      <c r="P158" s="98"/>
      <c r="Q158" s="98"/>
      <c r="R158" s="98"/>
      <c r="S158" s="98"/>
      <c r="T158" s="98"/>
      <c r="U158" s="98"/>
      <c r="V158" s="98"/>
      <c r="W158" s="108"/>
    </row>
    <row r="159" spans="1:162" ht="15.75" customHeight="1" x14ac:dyDescent="0.25">
      <c r="B159" s="102" t="str">
        <f t="array" ref="B159:B162">Label_FinancialYears</f>
        <v>2010-11</v>
      </c>
      <c r="C159" s="105">
        <f t="array" ref="C159:J162">_1332_IndigenousHealth</f>
        <v>0</v>
      </c>
      <c r="D159" s="105">
        <v>0</v>
      </c>
      <c r="E159" s="105">
        <v>0</v>
      </c>
      <c r="F159" s="105">
        <v>0</v>
      </c>
      <c r="G159" s="105">
        <v>0</v>
      </c>
      <c r="H159" s="105">
        <v>0</v>
      </c>
      <c r="I159" s="105">
        <v>0</v>
      </c>
      <c r="J159" s="105">
        <v>0</v>
      </c>
      <c r="K159" s="105">
        <f t="shared" ref="K159:K162" si="29">SUM(C159:J159)</f>
        <v>0</v>
      </c>
      <c r="L159" s="104"/>
      <c r="M159" s="104" t="s">
        <v>9</v>
      </c>
      <c r="N159" s="105">
        <f t="array" ref="N159:V162">C159:K162/Population_IncludingTotal</f>
        <v>0</v>
      </c>
      <c r="O159" s="105">
        <v>0</v>
      </c>
      <c r="P159" s="105">
        <v>0</v>
      </c>
      <c r="Q159" s="105">
        <v>0</v>
      </c>
      <c r="R159" s="105">
        <v>0</v>
      </c>
      <c r="S159" s="105">
        <v>0</v>
      </c>
      <c r="T159" s="105">
        <v>0</v>
      </c>
      <c r="U159" s="105">
        <v>0</v>
      </c>
      <c r="V159" s="105">
        <v>0</v>
      </c>
      <c r="W159" s="108"/>
    </row>
    <row r="160" spans="1:162" ht="15.75" customHeight="1" x14ac:dyDescent="0.25">
      <c r="A160" s="72"/>
      <c r="B160" s="102" t="str">
        <v>2011-12</v>
      </c>
      <c r="C160" s="102">
        <v>218000</v>
      </c>
      <c r="D160" s="102">
        <v>226000</v>
      </c>
      <c r="E160" s="103">
        <v>2480000</v>
      </c>
      <c r="F160" s="103">
        <v>2459000</v>
      </c>
      <c r="G160" s="103">
        <v>1624000</v>
      </c>
      <c r="H160" s="105">
        <v>0</v>
      </c>
      <c r="I160" s="105">
        <v>0</v>
      </c>
      <c r="J160" s="103">
        <v>2164000</v>
      </c>
      <c r="K160" s="103">
        <f t="shared" si="29"/>
        <v>9171000</v>
      </c>
      <c r="L160" s="104"/>
      <c r="M160" s="104" t="s">
        <v>10</v>
      </c>
      <c r="N160" s="105">
        <v>3.0020965099664097E-2</v>
      </c>
      <c r="O160" s="105">
        <v>4.048242149365805E-2</v>
      </c>
      <c r="P160" s="105">
        <v>0.54884195454127993</v>
      </c>
      <c r="Q160" s="105">
        <v>1.028185409551462</v>
      </c>
      <c r="R160" s="105">
        <v>0.98606455201156562</v>
      </c>
      <c r="S160" s="105">
        <v>0</v>
      </c>
      <c r="T160" s="105">
        <v>0</v>
      </c>
      <c r="U160" s="105">
        <v>9.2994073991310806</v>
      </c>
      <c r="V160" s="105">
        <v>0.40728928353103067</v>
      </c>
      <c r="W160" s="108"/>
    </row>
    <row r="161" spans="1:162" ht="15.75" customHeight="1" x14ac:dyDescent="0.25">
      <c r="B161" s="102" t="str">
        <v>2012-13</v>
      </c>
      <c r="C161" s="102">
        <v>925000</v>
      </c>
      <c r="D161" s="102">
        <v>234000</v>
      </c>
      <c r="E161" s="103">
        <v>3480480</v>
      </c>
      <c r="F161" s="103">
        <v>4835298</v>
      </c>
      <c r="G161" s="103">
        <v>2178000</v>
      </c>
      <c r="H161" s="105">
        <v>0</v>
      </c>
      <c r="I161" s="105">
        <v>0</v>
      </c>
      <c r="J161" s="103">
        <v>3888000</v>
      </c>
      <c r="K161" s="103">
        <f t="shared" si="29"/>
        <v>15540778</v>
      </c>
      <c r="L161" s="104"/>
      <c r="M161" s="104" t="s">
        <v>11</v>
      </c>
      <c r="N161" s="105">
        <v>0.12573316025201003</v>
      </c>
      <c r="O161" s="105">
        <v>4.1193542401710269E-2</v>
      </c>
      <c r="P161" s="105">
        <v>0.7551673007316736</v>
      </c>
      <c r="Q161" s="105">
        <v>1.9501053838950178</v>
      </c>
      <c r="R161" s="105">
        <v>1.3103140000854292</v>
      </c>
      <c r="S161" s="105">
        <v>0</v>
      </c>
      <c r="T161" s="105">
        <v>0</v>
      </c>
      <c r="U161" s="105">
        <v>16.247795598719566</v>
      </c>
      <c r="V161" s="105">
        <v>0.67811432740644251</v>
      </c>
      <c r="W161" s="108"/>
    </row>
    <row r="162" spans="1:162" s="72" customFormat="1" ht="15.75" customHeight="1" x14ac:dyDescent="0.25">
      <c r="A162" s="22"/>
      <c r="B162" s="102" t="str">
        <v>2013-14</v>
      </c>
      <c r="C162" s="102">
        <v>349000</v>
      </c>
      <c r="D162" s="102">
        <v>13000</v>
      </c>
      <c r="E162" s="102">
        <v>869740</v>
      </c>
      <c r="F162" s="103">
        <v>2846149</v>
      </c>
      <c r="G162" s="103">
        <v>1317000</v>
      </c>
      <c r="H162" s="105">
        <v>0</v>
      </c>
      <c r="I162" s="105">
        <v>0</v>
      </c>
      <c r="J162" s="103">
        <v>1998000</v>
      </c>
      <c r="K162" s="103">
        <f t="shared" si="29"/>
        <v>7392889</v>
      </c>
      <c r="L162" s="104"/>
      <c r="M162" s="104" t="s">
        <v>32</v>
      </c>
      <c r="N162" s="105">
        <v>4.6750104216564697E-2</v>
      </c>
      <c r="O162" s="105">
        <v>2.2463809938196876E-3</v>
      </c>
      <c r="P162" s="105">
        <v>0.18554781876671098</v>
      </c>
      <c r="Q162" s="105">
        <v>1.1165112223902525</v>
      </c>
      <c r="R162" s="105">
        <v>0.7853019148964081</v>
      </c>
      <c r="S162" s="105">
        <v>0</v>
      </c>
      <c r="T162" s="105">
        <v>0</v>
      </c>
      <c r="U162" s="105">
        <v>8.1950067061241061</v>
      </c>
      <c r="V162" s="105">
        <v>0.31718840287213196</v>
      </c>
      <c r="W162" s="108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  <c r="BB162" s="71"/>
      <c r="BC162" s="71"/>
      <c r="BD162" s="71"/>
      <c r="BE162" s="71"/>
      <c r="BF162" s="71"/>
      <c r="BG162" s="71"/>
      <c r="BH162" s="71"/>
      <c r="BI162" s="71"/>
      <c r="BJ162" s="71"/>
      <c r="BK162" s="71"/>
      <c r="BL162" s="71"/>
      <c r="BM162" s="71"/>
      <c r="BN162" s="71"/>
      <c r="BO162" s="71"/>
      <c r="BP162" s="71"/>
      <c r="BQ162" s="71"/>
      <c r="BR162" s="71"/>
      <c r="BS162" s="71"/>
      <c r="BT162" s="71"/>
      <c r="BU162" s="71"/>
      <c r="BV162" s="71"/>
      <c r="BW162" s="71"/>
      <c r="BX162" s="71"/>
      <c r="BY162" s="71"/>
      <c r="BZ162" s="71"/>
      <c r="CA162" s="71"/>
      <c r="CB162" s="71"/>
      <c r="CC162" s="71"/>
      <c r="CD162" s="71"/>
      <c r="CE162" s="71"/>
      <c r="CF162" s="71"/>
      <c r="CG162" s="71"/>
      <c r="CH162" s="71"/>
      <c r="CI162" s="71"/>
      <c r="CJ162" s="71"/>
      <c r="CK162" s="71"/>
      <c r="CL162" s="71"/>
      <c r="CM162" s="71"/>
      <c r="CN162" s="71"/>
      <c r="CO162" s="71"/>
      <c r="CP162" s="71"/>
      <c r="CQ162" s="71"/>
      <c r="CR162" s="71"/>
      <c r="CS162" s="71"/>
      <c r="CT162" s="71"/>
      <c r="CU162" s="71"/>
      <c r="CV162" s="71"/>
      <c r="CW162" s="71"/>
      <c r="CX162" s="71"/>
      <c r="CY162" s="71"/>
      <c r="CZ162" s="71"/>
      <c r="DA162" s="71"/>
      <c r="DB162" s="71"/>
      <c r="DC162" s="71"/>
      <c r="DD162" s="71"/>
      <c r="DE162" s="71"/>
      <c r="DF162" s="71"/>
      <c r="DG162" s="71"/>
      <c r="DH162" s="71"/>
      <c r="DI162" s="71"/>
      <c r="DJ162" s="71"/>
      <c r="DK162" s="71"/>
      <c r="DL162" s="71"/>
      <c r="DM162" s="71"/>
      <c r="DN162" s="71"/>
      <c r="DO162" s="71"/>
      <c r="DP162" s="71"/>
      <c r="DQ162" s="71"/>
      <c r="DR162" s="71"/>
      <c r="DS162" s="71"/>
      <c r="DT162" s="71"/>
      <c r="DU162" s="71"/>
      <c r="DV162" s="71"/>
      <c r="DW162" s="71"/>
      <c r="DX162" s="71"/>
      <c r="DY162" s="71"/>
      <c r="DZ162" s="71"/>
      <c r="EA162" s="71"/>
      <c r="EB162" s="71"/>
      <c r="EC162" s="71"/>
      <c r="ED162" s="71"/>
      <c r="EE162" s="71"/>
      <c r="EF162" s="71"/>
      <c r="EG162" s="71"/>
      <c r="EH162" s="71"/>
      <c r="EI162" s="71"/>
      <c r="EJ162" s="71"/>
      <c r="EK162" s="71"/>
      <c r="EL162" s="71"/>
      <c r="EM162" s="71"/>
      <c r="EN162" s="71"/>
      <c r="EO162" s="71"/>
      <c r="EP162" s="71"/>
      <c r="EQ162" s="71"/>
      <c r="ER162" s="71"/>
      <c r="ES162" s="71"/>
      <c r="ET162" s="71"/>
      <c r="EU162" s="71"/>
      <c r="EV162" s="71"/>
      <c r="EW162" s="71"/>
      <c r="EX162" s="71"/>
      <c r="EY162" s="71"/>
      <c r="EZ162" s="71"/>
      <c r="FA162" s="71"/>
      <c r="FB162" s="71"/>
      <c r="FC162" s="71"/>
      <c r="FD162" s="71"/>
      <c r="FE162" s="71"/>
      <c r="FF162" s="71"/>
    </row>
    <row r="163" spans="1:162" s="72" customFormat="1" ht="15.75" customHeight="1" x14ac:dyDescent="0.25">
      <c r="A163" s="22">
        <f>A138+1</f>
        <v>28</v>
      </c>
      <c r="B163" s="102" t="s">
        <v>214</v>
      </c>
      <c r="C163" s="98"/>
      <c r="D163" s="98"/>
      <c r="E163" s="98"/>
      <c r="F163" s="98"/>
      <c r="G163" s="98"/>
      <c r="H163" s="98"/>
      <c r="I163" s="98"/>
      <c r="J163" s="98"/>
      <c r="K163" s="98"/>
      <c r="L163" s="104"/>
      <c r="M163" s="99" t="s">
        <v>214</v>
      </c>
      <c r="N163" s="98"/>
      <c r="O163" s="98"/>
      <c r="P163" s="98"/>
      <c r="Q163" s="98"/>
      <c r="R163" s="98"/>
      <c r="S163" s="98"/>
      <c r="T163" s="98"/>
      <c r="U163" s="98"/>
      <c r="V163" s="98"/>
      <c r="W163" s="108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1"/>
      <c r="BO163" s="71"/>
      <c r="BP163" s="71"/>
      <c r="BQ163" s="71"/>
      <c r="BR163" s="71"/>
      <c r="BS163" s="71"/>
      <c r="BT163" s="71"/>
      <c r="BU163" s="71"/>
      <c r="BV163" s="71"/>
      <c r="BW163" s="71"/>
      <c r="BX163" s="71"/>
      <c r="BY163" s="71"/>
      <c r="BZ163" s="71"/>
      <c r="CA163" s="71"/>
      <c r="CB163" s="71"/>
      <c r="CC163" s="71"/>
      <c r="CD163" s="71"/>
      <c r="CE163" s="71"/>
      <c r="CF163" s="71"/>
      <c r="CG163" s="71"/>
      <c r="CH163" s="71"/>
      <c r="CI163" s="71"/>
      <c r="CJ163" s="71"/>
      <c r="CK163" s="71"/>
      <c r="CL163" s="71"/>
      <c r="CM163" s="71"/>
      <c r="CN163" s="71"/>
      <c r="CO163" s="71"/>
      <c r="CP163" s="71"/>
      <c r="CQ163" s="71"/>
      <c r="CR163" s="71"/>
      <c r="CS163" s="71"/>
      <c r="CT163" s="71"/>
      <c r="CU163" s="71"/>
      <c r="CV163" s="71"/>
      <c r="CW163" s="71"/>
      <c r="CX163" s="71"/>
      <c r="CY163" s="71"/>
      <c r="CZ163" s="71"/>
      <c r="DA163" s="71"/>
      <c r="DB163" s="71"/>
      <c r="DC163" s="71"/>
      <c r="DD163" s="71"/>
      <c r="DE163" s="71"/>
      <c r="DF163" s="71"/>
      <c r="DG163" s="71"/>
      <c r="DH163" s="71"/>
      <c r="DI163" s="71"/>
      <c r="DJ163" s="71"/>
      <c r="DK163" s="71"/>
      <c r="DL163" s="71"/>
      <c r="DM163" s="71"/>
      <c r="DN163" s="71"/>
      <c r="DO163" s="71"/>
      <c r="DP163" s="71"/>
      <c r="DQ163" s="71"/>
      <c r="DR163" s="71"/>
      <c r="DS163" s="71"/>
      <c r="DT163" s="71"/>
      <c r="DU163" s="71"/>
      <c r="DV163" s="71"/>
      <c r="DW163" s="71"/>
      <c r="DX163" s="71"/>
      <c r="DY163" s="71"/>
      <c r="DZ163" s="71"/>
      <c r="EA163" s="71"/>
      <c r="EB163" s="71"/>
      <c r="EC163" s="71"/>
      <c r="ED163" s="71"/>
      <c r="EE163" s="71"/>
      <c r="EF163" s="71"/>
      <c r="EG163" s="71"/>
      <c r="EH163" s="71"/>
      <c r="EI163" s="71"/>
      <c r="EJ163" s="71"/>
      <c r="EK163" s="71"/>
      <c r="EL163" s="71"/>
      <c r="EM163" s="71"/>
      <c r="EN163" s="71"/>
      <c r="EO163" s="71"/>
      <c r="EP163" s="71"/>
      <c r="EQ163" s="71"/>
      <c r="ER163" s="71"/>
      <c r="ES163" s="71"/>
      <c r="ET163" s="71"/>
      <c r="EU163" s="71"/>
      <c r="EV163" s="71"/>
      <c r="EW163" s="71"/>
      <c r="EX163" s="71"/>
      <c r="EY163" s="71"/>
      <c r="EZ163" s="71"/>
      <c r="FA163" s="71"/>
      <c r="FB163" s="71"/>
      <c r="FC163" s="71"/>
      <c r="FD163" s="71"/>
      <c r="FE163" s="71"/>
      <c r="FF163" s="71"/>
    </row>
    <row r="164" spans="1:162" s="72" customFormat="1" ht="15.75" customHeight="1" x14ac:dyDescent="0.25">
      <c r="A164" s="22"/>
      <c r="B164" s="102" t="str">
        <f t="array" ref="B164:B167">Label_FinancialYears</f>
        <v>2010-11</v>
      </c>
      <c r="C164" s="103">
        <f t="array" ref="C164:J167">_1330_IndigenousEarlyChildhoodDevelopment_AntenatalandReproductiveHealth</f>
        <v>5340000</v>
      </c>
      <c r="D164" s="103">
        <v>1107000</v>
      </c>
      <c r="E164" s="103">
        <v>6126000</v>
      </c>
      <c r="F164" s="103">
        <v>2800000</v>
      </c>
      <c r="G164" s="102">
        <v>935000</v>
      </c>
      <c r="H164" s="102">
        <v>525000</v>
      </c>
      <c r="I164" s="102">
        <v>200000</v>
      </c>
      <c r="J164" s="103">
        <v>4390000</v>
      </c>
      <c r="K164" s="103">
        <f t="shared" ref="K164:K167" si="30">SUM(C164:J164)</f>
        <v>21423000</v>
      </c>
      <c r="L164" s="104"/>
      <c r="M164" s="104" t="s">
        <v>9</v>
      </c>
      <c r="N164" s="105">
        <f t="array" ref="N164:V167">C164:K167/Population_IncludingTotal</f>
        <v>0.74374388134861658</v>
      </c>
      <c r="O164" s="105">
        <v>0.20142980589772644</v>
      </c>
      <c r="P164" s="105">
        <v>1.3806993289431633</v>
      </c>
      <c r="Q164" s="105">
        <v>1.2073841892178006</v>
      </c>
      <c r="R164" s="105">
        <v>0.57274750962032051</v>
      </c>
      <c r="S164" s="105">
        <v>1.0289699129197463</v>
      </c>
      <c r="T164" s="105">
        <v>0.54819602393423839</v>
      </c>
      <c r="U164" s="105">
        <v>19.062175693337792</v>
      </c>
      <c r="V164" s="105">
        <v>0.96633284286705357</v>
      </c>
      <c r="W164" s="108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  <c r="BM164" s="71"/>
      <c r="BN164" s="71"/>
      <c r="BO164" s="71"/>
      <c r="BP164" s="71"/>
      <c r="BQ164" s="71"/>
      <c r="BR164" s="71"/>
      <c r="BS164" s="71"/>
      <c r="BT164" s="71"/>
      <c r="BU164" s="71"/>
      <c r="BV164" s="71"/>
      <c r="BW164" s="71"/>
      <c r="BX164" s="71"/>
      <c r="BY164" s="71"/>
      <c r="BZ164" s="71"/>
      <c r="CA164" s="71"/>
      <c r="CB164" s="71"/>
      <c r="CC164" s="71"/>
      <c r="CD164" s="71"/>
      <c r="CE164" s="71"/>
      <c r="CF164" s="71"/>
      <c r="CG164" s="71"/>
      <c r="CH164" s="71"/>
      <c r="CI164" s="71"/>
      <c r="CJ164" s="71"/>
      <c r="CK164" s="71"/>
      <c r="CL164" s="71"/>
      <c r="CM164" s="71"/>
      <c r="CN164" s="71"/>
      <c r="CO164" s="71"/>
      <c r="CP164" s="71"/>
      <c r="CQ164" s="71"/>
      <c r="CR164" s="71"/>
      <c r="CS164" s="71"/>
      <c r="CT164" s="71"/>
      <c r="CU164" s="71"/>
      <c r="CV164" s="71"/>
      <c r="CW164" s="71"/>
      <c r="CX164" s="71"/>
      <c r="CY164" s="71"/>
      <c r="CZ164" s="71"/>
      <c r="DA164" s="71"/>
      <c r="DB164" s="71"/>
      <c r="DC164" s="71"/>
      <c r="DD164" s="71"/>
      <c r="DE164" s="71"/>
      <c r="DF164" s="71"/>
      <c r="DG164" s="71"/>
      <c r="DH164" s="71"/>
      <c r="DI164" s="71"/>
      <c r="DJ164" s="71"/>
      <c r="DK164" s="71"/>
      <c r="DL164" s="71"/>
      <c r="DM164" s="71"/>
      <c r="DN164" s="71"/>
      <c r="DO164" s="71"/>
      <c r="DP164" s="71"/>
      <c r="DQ164" s="71"/>
      <c r="DR164" s="71"/>
      <c r="DS164" s="71"/>
      <c r="DT164" s="71"/>
      <c r="DU164" s="71"/>
      <c r="DV164" s="71"/>
      <c r="DW164" s="71"/>
      <c r="DX164" s="71"/>
      <c r="DY164" s="71"/>
      <c r="DZ164" s="71"/>
      <c r="EA164" s="71"/>
      <c r="EB164" s="71"/>
      <c r="EC164" s="71"/>
      <c r="ED164" s="71"/>
      <c r="EE164" s="71"/>
      <c r="EF164" s="71"/>
      <c r="EG164" s="71"/>
      <c r="EH164" s="71"/>
      <c r="EI164" s="71"/>
      <c r="EJ164" s="71"/>
      <c r="EK164" s="71"/>
      <c r="EL164" s="71"/>
      <c r="EM164" s="71"/>
      <c r="EN164" s="71"/>
      <c r="EO164" s="71"/>
      <c r="EP164" s="71"/>
      <c r="EQ164" s="71"/>
      <c r="ER164" s="71"/>
      <c r="ES164" s="71"/>
      <c r="ET164" s="71"/>
      <c r="EU164" s="71"/>
      <c r="EV164" s="71"/>
      <c r="EW164" s="71"/>
      <c r="EX164" s="71"/>
      <c r="EY164" s="71"/>
      <c r="EZ164" s="71"/>
      <c r="FA164" s="71"/>
      <c r="FB164" s="71"/>
      <c r="FC164" s="71"/>
      <c r="FD164" s="71"/>
      <c r="FE164" s="71"/>
      <c r="FF164" s="71"/>
    </row>
    <row r="165" spans="1:162" s="72" customFormat="1" ht="15.75" customHeight="1" x14ac:dyDescent="0.25">
      <c r="B165" s="102" t="str">
        <v>2011-12</v>
      </c>
      <c r="C165" s="103">
        <v>5740000</v>
      </c>
      <c r="D165" s="103">
        <v>1124000</v>
      </c>
      <c r="E165" s="103">
        <v>6929000</v>
      </c>
      <c r="F165" s="103">
        <v>3440000</v>
      </c>
      <c r="G165" s="103">
        <v>1209000</v>
      </c>
      <c r="H165" s="102">
        <v>645000</v>
      </c>
      <c r="I165" s="102">
        <v>230000</v>
      </c>
      <c r="J165" s="103">
        <v>4195000</v>
      </c>
      <c r="K165" s="103">
        <f t="shared" si="30"/>
        <v>23512000</v>
      </c>
      <c r="L165" s="104"/>
      <c r="M165" s="104" t="s">
        <v>10</v>
      </c>
      <c r="N165" s="105">
        <v>0.79046027372510053</v>
      </c>
      <c r="O165" s="105">
        <v>0.20133735291536128</v>
      </c>
      <c r="P165" s="105">
        <v>1.5334378641195678</v>
      </c>
      <c r="Q165" s="105">
        <v>1.4383724314180679</v>
      </c>
      <c r="R165" s="105">
        <v>0.73408377055540819</v>
      </c>
      <c r="S165" s="105">
        <v>1.2599034269373213</v>
      </c>
      <c r="T165" s="105">
        <v>0.6197656746823027</v>
      </c>
      <c r="U165" s="105">
        <v>18.027270813010574</v>
      </c>
      <c r="V165" s="105">
        <v>1.0441811835548569</v>
      </c>
      <c r="W165" s="108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/>
      <c r="BI165" s="71"/>
      <c r="BJ165" s="71"/>
      <c r="BK165" s="71"/>
      <c r="BL165" s="71"/>
      <c r="BM165" s="71"/>
      <c r="BN165" s="71"/>
      <c r="BO165" s="71"/>
      <c r="BP165" s="71"/>
      <c r="BQ165" s="71"/>
      <c r="BR165" s="71"/>
      <c r="BS165" s="71"/>
      <c r="BT165" s="71"/>
      <c r="BU165" s="71"/>
      <c r="BV165" s="71"/>
      <c r="BW165" s="71"/>
      <c r="BX165" s="71"/>
      <c r="BY165" s="71"/>
      <c r="BZ165" s="71"/>
      <c r="CA165" s="71"/>
      <c r="CB165" s="71"/>
      <c r="CC165" s="71"/>
      <c r="CD165" s="71"/>
      <c r="CE165" s="71"/>
      <c r="CF165" s="71"/>
      <c r="CG165" s="71"/>
      <c r="CH165" s="71"/>
      <c r="CI165" s="71"/>
      <c r="CJ165" s="71"/>
      <c r="CK165" s="71"/>
      <c r="CL165" s="71"/>
      <c r="CM165" s="71"/>
      <c r="CN165" s="71"/>
      <c r="CO165" s="71"/>
      <c r="CP165" s="71"/>
      <c r="CQ165" s="71"/>
      <c r="CR165" s="71"/>
      <c r="CS165" s="71"/>
      <c r="CT165" s="71"/>
      <c r="CU165" s="71"/>
      <c r="CV165" s="71"/>
      <c r="CW165" s="71"/>
      <c r="CX165" s="71"/>
      <c r="CY165" s="71"/>
      <c r="CZ165" s="71"/>
      <c r="DA165" s="71"/>
      <c r="DB165" s="71"/>
      <c r="DC165" s="71"/>
      <c r="DD165" s="71"/>
      <c r="DE165" s="71"/>
      <c r="DF165" s="71"/>
      <c r="DG165" s="71"/>
      <c r="DH165" s="71"/>
      <c r="DI165" s="71"/>
      <c r="DJ165" s="71"/>
      <c r="DK165" s="71"/>
      <c r="DL165" s="71"/>
      <c r="DM165" s="71"/>
      <c r="DN165" s="71"/>
      <c r="DO165" s="71"/>
      <c r="DP165" s="71"/>
      <c r="DQ165" s="71"/>
      <c r="DR165" s="71"/>
      <c r="DS165" s="71"/>
      <c r="DT165" s="71"/>
      <c r="DU165" s="71"/>
      <c r="DV165" s="71"/>
      <c r="DW165" s="71"/>
      <c r="DX165" s="71"/>
      <c r="DY165" s="71"/>
      <c r="DZ165" s="71"/>
      <c r="EA165" s="71"/>
      <c r="EB165" s="71"/>
      <c r="EC165" s="71"/>
      <c r="ED165" s="71"/>
      <c r="EE165" s="71"/>
      <c r="EF165" s="71"/>
      <c r="EG165" s="71"/>
      <c r="EH165" s="71"/>
      <c r="EI165" s="71"/>
      <c r="EJ165" s="71"/>
      <c r="EK165" s="71"/>
      <c r="EL165" s="71"/>
      <c r="EM165" s="71"/>
      <c r="EN165" s="71"/>
      <c r="EO165" s="71"/>
      <c r="EP165" s="71"/>
      <c r="EQ165" s="71"/>
      <c r="ER165" s="71"/>
      <c r="ES165" s="71"/>
      <c r="ET165" s="71"/>
      <c r="EU165" s="71"/>
      <c r="EV165" s="71"/>
      <c r="EW165" s="71"/>
      <c r="EX165" s="71"/>
      <c r="EY165" s="71"/>
      <c r="EZ165" s="71"/>
      <c r="FA165" s="71"/>
      <c r="FB165" s="71"/>
      <c r="FC165" s="71"/>
      <c r="FD165" s="71"/>
      <c r="FE165" s="71"/>
      <c r="FF165" s="71"/>
    </row>
    <row r="166" spans="1:162" s="72" customFormat="1" ht="15.75" customHeight="1" x14ac:dyDescent="0.25">
      <c r="A166" s="22"/>
      <c r="B166" s="102" t="str">
        <v>2012-13</v>
      </c>
      <c r="C166" s="103">
        <v>5740000</v>
      </c>
      <c r="D166" s="103">
        <v>1325000</v>
      </c>
      <c r="E166" s="103">
        <v>7146000</v>
      </c>
      <c r="F166" s="103">
        <v>3760000</v>
      </c>
      <c r="G166" s="103">
        <v>1261000</v>
      </c>
      <c r="H166" s="102">
        <v>705000</v>
      </c>
      <c r="I166" s="102">
        <v>240000</v>
      </c>
      <c r="J166" s="103">
        <v>4080000</v>
      </c>
      <c r="K166" s="103">
        <f t="shared" si="30"/>
        <v>24257000</v>
      </c>
      <c r="L166" s="104"/>
      <c r="M166" s="104" t="s">
        <v>11</v>
      </c>
      <c r="N166" s="105">
        <v>0.78022523226652707</v>
      </c>
      <c r="O166" s="105">
        <v>0.23325403283019705</v>
      </c>
      <c r="P166" s="105">
        <v>1.5504831319325321</v>
      </c>
      <c r="Q166" s="105">
        <v>1.5164310955488713</v>
      </c>
      <c r="R166" s="105">
        <v>0.75863450601823967</v>
      </c>
      <c r="S166" s="105">
        <v>1.3756768622859652</v>
      </c>
      <c r="T166" s="105">
        <v>0.63504327555321527</v>
      </c>
      <c r="U166" s="105">
        <v>17.050155875199547</v>
      </c>
      <c r="V166" s="105">
        <v>1.0584424563492301</v>
      </c>
      <c r="W166" s="108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  <c r="BI166" s="71"/>
      <c r="BJ166" s="71"/>
      <c r="BK166" s="71"/>
      <c r="BL166" s="71"/>
      <c r="BM166" s="71"/>
      <c r="BN166" s="71"/>
      <c r="BO166" s="71"/>
      <c r="BP166" s="71"/>
      <c r="BQ166" s="71"/>
      <c r="BR166" s="71"/>
      <c r="BS166" s="71"/>
      <c r="BT166" s="71"/>
      <c r="BU166" s="71"/>
      <c r="BV166" s="71"/>
      <c r="BW166" s="71"/>
      <c r="BX166" s="71"/>
      <c r="BY166" s="71"/>
      <c r="BZ166" s="71"/>
      <c r="CA166" s="71"/>
      <c r="CB166" s="71"/>
      <c r="CC166" s="71"/>
      <c r="CD166" s="71"/>
      <c r="CE166" s="71"/>
      <c r="CF166" s="71"/>
      <c r="CG166" s="71"/>
      <c r="CH166" s="71"/>
      <c r="CI166" s="71"/>
      <c r="CJ166" s="71"/>
      <c r="CK166" s="71"/>
      <c r="CL166" s="71"/>
      <c r="CM166" s="71"/>
      <c r="CN166" s="71"/>
      <c r="CO166" s="71"/>
      <c r="CP166" s="71"/>
      <c r="CQ166" s="71"/>
      <c r="CR166" s="71"/>
      <c r="CS166" s="71"/>
      <c r="CT166" s="71"/>
      <c r="CU166" s="71"/>
      <c r="CV166" s="71"/>
      <c r="CW166" s="71"/>
      <c r="CX166" s="71"/>
      <c r="CY166" s="71"/>
      <c r="CZ166" s="71"/>
      <c r="DA166" s="71"/>
      <c r="DB166" s="71"/>
      <c r="DC166" s="71"/>
      <c r="DD166" s="71"/>
      <c r="DE166" s="71"/>
      <c r="DF166" s="71"/>
      <c r="DG166" s="71"/>
      <c r="DH166" s="71"/>
      <c r="DI166" s="71"/>
      <c r="DJ166" s="71"/>
      <c r="DK166" s="71"/>
      <c r="DL166" s="71"/>
      <c r="DM166" s="71"/>
      <c r="DN166" s="71"/>
      <c r="DO166" s="71"/>
      <c r="DP166" s="71"/>
      <c r="DQ166" s="71"/>
      <c r="DR166" s="71"/>
      <c r="DS166" s="71"/>
      <c r="DT166" s="71"/>
      <c r="DU166" s="71"/>
      <c r="DV166" s="71"/>
      <c r="DW166" s="71"/>
      <c r="DX166" s="71"/>
      <c r="DY166" s="71"/>
      <c r="DZ166" s="71"/>
      <c r="EA166" s="71"/>
      <c r="EB166" s="71"/>
      <c r="EC166" s="71"/>
      <c r="ED166" s="71"/>
      <c r="EE166" s="71"/>
      <c r="EF166" s="71"/>
      <c r="EG166" s="71"/>
      <c r="EH166" s="71"/>
      <c r="EI166" s="71"/>
      <c r="EJ166" s="71"/>
      <c r="EK166" s="71"/>
      <c r="EL166" s="71"/>
      <c r="EM166" s="71"/>
      <c r="EN166" s="71"/>
      <c r="EO166" s="71"/>
      <c r="EP166" s="71"/>
      <c r="EQ166" s="71"/>
      <c r="ER166" s="71"/>
      <c r="ES166" s="71"/>
      <c r="ET166" s="71"/>
      <c r="EU166" s="71"/>
      <c r="EV166" s="71"/>
      <c r="EW166" s="71"/>
      <c r="EX166" s="71"/>
      <c r="EY166" s="71"/>
      <c r="EZ166" s="71"/>
      <c r="FA166" s="71"/>
      <c r="FB166" s="71"/>
      <c r="FC166" s="71"/>
      <c r="FD166" s="71"/>
      <c r="FE166" s="71"/>
      <c r="FF166" s="71"/>
    </row>
    <row r="167" spans="1:162" s="72" customFormat="1" ht="15.75" customHeight="1" x14ac:dyDescent="0.25">
      <c r="A167" s="22"/>
      <c r="B167" s="102" t="str">
        <v>2013-14</v>
      </c>
      <c r="C167" s="103">
        <v>5490000</v>
      </c>
      <c r="D167" s="103">
        <v>1420000</v>
      </c>
      <c r="E167" s="103">
        <v>7648000</v>
      </c>
      <c r="F167" s="103">
        <v>3920000</v>
      </c>
      <c r="G167" s="103">
        <v>1118000</v>
      </c>
      <c r="H167" s="102">
        <v>735000</v>
      </c>
      <c r="I167" s="102">
        <v>250000</v>
      </c>
      <c r="J167" s="103">
        <v>3750000</v>
      </c>
      <c r="K167" s="103">
        <f t="shared" si="30"/>
        <v>24331000</v>
      </c>
      <c r="L167" s="104"/>
      <c r="M167" s="104" t="s">
        <v>32</v>
      </c>
      <c r="N167" s="105">
        <v>0.73540994885083155</v>
      </c>
      <c r="O167" s="105">
        <v>0.24537392394030433</v>
      </c>
      <c r="P167" s="105">
        <v>1.6316022235700387</v>
      </c>
      <c r="Q167" s="105">
        <v>1.5377705073661954</v>
      </c>
      <c r="R167" s="105">
        <v>0.66664202039042086</v>
      </c>
      <c r="S167" s="105">
        <v>1.4301642062004916</v>
      </c>
      <c r="T167" s="105">
        <v>0.65121803821868418</v>
      </c>
      <c r="U167" s="105">
        <v>15.381018592575275</v>
      </c>
      <c r="V167" s="105">
        <v>1.0439100371021184</v>
      </c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1"/>
      <c r="BQ167" s="71"/>
      <c r="BR167" s="71"/>
      <c r="BS167" s="71"/>
      <c r="BT167" s="71"/>
      <c r="BU167" s="71"/>
      <c r="BV167" s="71"/>
      <c r="BW167" s="71"/>
      <c r="BX167" s="71"/>
      <c r="BY167" s="71"/>
      <c r="BZ167" s="71"/>
      <c r="CA167" s="71"/>
      <c r="CB167" s="71"/>
      <c r="CC167" s="71"/>
      <c r="CD167" s="71"/>
      <c r="CE167" s="71"/>
      <c r="CF167" s="71"/>
      <c r="CG167" s="71"/>
      <c r="CH167" s="71"/>
      <c r="CI167" s="71"/>
      <c r="CJ167" s="71"/>
      <c r="CK167" s="71"/>
      <c r="CL167" s="71"/>
      <c r="CM167" s="71"/>
      <c r="CN167" s="71"/>
      <c r="CO167" s="71"/>
      <c r="CP167" s="71"/>
      <c r="CQ167" s="71"/>
      <c r="CR167" s="71"/>
      <c r="CS167" s="71"/>
      <c r="CT167" s="71"/>
      <c r="CU167" s="71"/>
      <c r="CV167" s="71"/>
      <c r="CW167" s="71"/>
      <c r="CX167" s="71"/>
      <c r="CY167" s="71"/>
      <c r="CZ167" s="71"/>
      <c r="DA167" s="71"/>
      <c r="DB167" s="71"/>
      <c r="DC167" s="71"/>
      <c r="DD167" s="71"/>
      <c r="DE167" s="71"/>
      <c r="DF167" s="71"/>
      <c r="DG167" s="71"/>
      <c r="DH167" s="71"/>
      <c r="DI167" s="71"/>
      <c r="DJ167" s="71"/>
      <c r="DK167" s="71"/>
      <c r="DL167" s="71"/>
      <c r="DM167" s="71"/>
      <c r="DN167" s="71"/>
      <c r="DO167" s="71"/>
      <c r="DP167" s="71"/>
      <c r="DQ167" s="71"/>
      <c r="DR167" s="71"/>
      <c r="DS167" s="71"/>
      <c r="DT167" s="71"/>
      <c r="DU167" s="71"/>
      <c r="DV167" s="71"/>
      <c r="DW167" s="71"/>
      <c r="DX167" s="71"/>
      <c r="DY167" s="71"/>
      <c r="DZ167" s="71"/>
      <c r="EA167" s="71"/>
      <c r="EB167" s="71"/>
      <c r="EC167" s="71"/>
      <c r="ED167" s="71"/>
      <c r="EE167" s="71"/>
      <c r="EF167" s="71"/>
      <c r="EG167" s="71"/>
      <c r="EH167" s="71"/>
      <c r="EI167" s="71"/>
      <c r="EJ167" s="71"/>
      <c r="EK167" s="71"/>
      <c r="EL167" s="71"/>
      <c r="EM167" s="71"/>
      <c r="EN167" s="71"/>
      <c r="EO167" s="71"/>
      <c r="EP167" s="71"/>
      <c r="EQ167" s="71"/>
      <c r="ER167" s="71"/>
      <c r="ES167" s="71"/>
      <c r="ET167" s="71"/>
      <c r="EU167" s="71"/>
      <c r="EV167" s="71"/>
      <c r="EW167" s="71"/>
      <c r="EX167" s="71"/>
      <c r="EY167" s="71"/>
      <c r="EZ167" s="71"/>
      <c r="FA167" s="71"/>
      <c r="FB167" s="71"/>
      <c r="FC167" s="71"/>
      <c r="FD167" s="71"/>
      <c r="FE167" s="71"/>
      <c r="FF167" s="71"/>
    </row>
    <row r="168" spans="1:162" s="72" customFormat="1" ht="15.75" customHeight="1" x14ac:dyDescent="0.25">
      <c r="A168" s="22">
        <f>A178+1</f>
        <v>33</v>
      </c>
      <c r="B168" s="102" t="s">
        <v>219</v>
      </c>
      <c r="C168" s="98"/>
      <c r="D168" s="98"/>
      <c r="E168" s="98"/>
      <c r="F168" s="98"/>
      <c r="G168" s="98"/>
      <c r="H168" s="98"/>
      <c r="I168" s="98"/>
      <c r="J168" s="98"/>
      <c r="K168" s="98"/>
      <c r="L168" s="104"/>
      <c r="M168" s="99" t="s">
        <v>219</v>
      </c>
      <c r="N168" s="98"/>
      <c r="O168" s="98"/>
      <c r="P168" s="98"/>
      <c r="Q168" s="98"/>
      <c r="R168" s="98"/>
      <c r="S168" s="98"/>
      <c r="T168" s="98"/>
      <c r="U168" s="98"/>
      <c r="V168" s="98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71"/>
      <c r="DF168" s="71"/>
      <c r="DG168" s="71"/>
      <c r="DH168" s="71"/>
      <c r="DI168" s="71"/>
      <c r="DJ168" s="71"/>
      <c r="DK168" s="71"/>
      <c r="DL168" s="71"/>
      <c r="DM168" s="71"/>
      <c r="DN168" s="71"/>
      <c r="DO168" s="71"/>
      <c r="DP168" s="71"/>
      <c r="DQ168" s="71"/>
      <c r="DR168" s="71"/>
      <c r="DS168" s="71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  <c r="EI168" s="71"/>
      <c r="EJ168" s="71"/>
      <c r="EK168" s="71"/>
      <c r="EL168" s="71"/>
      <c r="EM168" s="71"/>
      <c r="EN168" s="71"/>
      <c r="EO168" s="71"/>
      <c r="EP168" s="71"/>
      <c r="EQ168" s="71"/>
      <c r="ER168" s="71"/>
      <c r="ES168" s="71"/>
      <c r="ET168" s="71"/>
      <c r="EU168" s="71"/>
      <c r="EV168" s="71"/>
      <c r="EW168" s="71"/>
      <c r="EX168" s="71"/>
      <c r="EY168" s="71"/>
      <c r="EZ168" s="71"/>
      <c r="FA168" s="71"/>
      <c r="FB168" s="71"/>
      <c r="FC168" s="71"/>
      <c r="FD168" s="71"/>
      <c r="FE168" s="71"/>
      <c r="FF168" s="71"/>
    </row>
    <row r="169" spans="1:162" ht="15.75" customHeight="1" x14ac:dyDescent="0.25">
      <c r="B169" s="102" t="str">
        <f t="array" ref="B169:B172">Label_FinancialYears</f>
        <v>2010-11</v>
      </c>
      <c r="C169" s="105">
        <f t="array" ref="C169:J172">_1335_IndigenousHealth_RenalDialysisinCentralAustralia</f>
        <v>0</v>
      </c>
      <c r="D169" s="105">
        <v>0</v>
      </c>
      <c r="E169" s="105">
        <v>0</v>
      </c>
      <c r="F169" s="105">
        <v>0</v>
      </c>
      <c r="G169" s="105">
        <v>0</v>
      </c>
      <c r="H169" s="105">
        <v>0</v>
      </c>
      <c r="I169" s="105">
        <v>0</v>
      </c>
      <c r="J169" s="105">
        <v>0</v>
      </c>
      <c r="K169" s="105">
        <f t="shared" ref="K169:K172" si="31">SUM(C169:J169)</f>
        <v>0</v>
      </c>
      <c r="L169" s="104"/>
      <c r="M169" s="104" t="s">
        <v>9</v>
      </c>
      <c r="N169" s="105">
        <f t="array" ref="N169:V172">C169:K172/Population_IncludingTotal</f>
        <v>0</v>
      </c>
      <c r="O169" s="105">
        <v>0</v>
      </c>
      <c r="P169" s="105">
        <v>0</v>
      </c>
      <c r="Q169" s="105">
        <v>0</v>
      </c>
      <c r="R169" s="105">
        <v>0</v>
      </c>
      <c r="S169" s="105">
        <v>0</v>
      </c>
      <c r="T169" s="105">
        <v>0</v>
      </c>
      <c r="U169" s="105">
        <v>0</v>
      </c>
      <c r="V169" s="105">
        <v>0</v>
      </c>
    </row>
    <row r="170" spans="1:162" ht="15.75" customHeight="1" x14ac:dyDescent="0.25">
      <c r="A170" s="72"/>
      <c r="B170" s="102" t="str">
        <v>2011-12</v>
      </c>
      <c r="C170" s="105">
        <v>0</v>
      </c>
      <c r="D170" s="105">
        <v>0</v>
      </c>
      <c r="E170" s="105">
        <v>0</v>
      </c>
      <c r="F170" s="105">
        <v>0</v>
      </c>
      <c r="G170" s="105">
        <v>0</v>
      </c>
      <c r="H170" s="105">
        <v>0</v>
      </c>
      <c r="I170" s="105">
        <v>0</v>
      </c>
      <c r="J170" s="105">
        <v>0</v>
      </c>
      <c r="K170" s="105">
        <f t="shared" si="31"/>
        <v>0</v>
      </c>
      <c r="L170" s="104"/>
      <c r="M170" s="104" t="s">
        <v>10</v>
      </c>
      <c r="N170" s="105">
        <v>0</v>
      </c>
      <c r="O170" s="105">
        <v>0</v>
      </c>
      <c r="P170" s="105">
        <v>0</v>
      </c>
      <c r="Q170" s="105">
        <v>0</v>
      </c>
      <c r="R170" s="105">
        <v>0</v>
      </c>
      <c r="S170" s="105">
        <v>0</v>
      </c>
      <c r="T170" s="105">
        <v>0</v>
      </c>
      <c r="U170" s="105">
        <v>0</v>
      </c>
      <c r="V170" s="105">
        <v>0</v>
      </c>
    </row>
    <row r="171" spans="1:162" ht="15.75" customHeight="1" x14ac:dyDescent="0.25">
      <c r="B171" s="102" t="str">
        <v>2012-13</v>
      </c>
      <c r="C171" s="105">
        <v>0</v>
      </c>
      <c r="D171" s="105">
        <v>0</v>
      </c>
      <c r="E171" s="105">
        <v>0</v>
      </c>
      <c r="F171" s="105">
        <v>0</v>
      </c>
      <c r="G171" s="105">
        <v>0</v>
      </c>
      <c r="H171" s="105">
        <v>0</v>
      </c>
      <c r="I171" s="105">
        <v>0</v>
      </c>
      <c r="J171" s="103">
        <v>1600000</v>
      </c>
      <c r="K171" s="103">
        <f t="shared" si="31"/>
        <v>1600000</v>
      </c>
      <c r="L171" s="104"/>
      <c r="M171" s="104" t="s">
        <v>11</v>
      </c>
      <c r="N171" s="105">
        <v>0</v>
      </c>
      <c r="O171" s="105">
        <v>0</v>
      </c>
      <c r="P171" s="105">
        <v>0</v>
      </c>
      <c r="Q171" s="105">
        <v>0</v>
      </c>
      <c r="R171" s="105">
        <v>0</v>
      </c>
      <c r="S171" s="105">
        <v>0</v>
      </c>
      <c r="T171" s="105">
        <v>0</v>
      </c>
      <c r="U171" s="105">
        <v>6.6863356373331548</v>
      </c>
      <c r="V171" s="105">
        <v>6.9815225714588286E-2</v>
      </c>
    </row>
    <row r="172" spans="1:162" ht="15.75" customHeight="1" x14ac:dyDescent="0.25">
      <c r="B172" s="102" t="str">
        <v>2013-14</v>
      </c>
      <c r="C172" s="105">
        <v>0</v>
      </c>
      <c r="D172" s="105">
        <v>0</v>
      </c>
      <c r="E172" s="105">
        <v>0</v>
      </c>
      <c r="F172" s="105">
        <v>0</v>
      </c>
      <c r="G172" s="105">
        <v>0</v>
      </c>
      <c r="H172" s="105">
        <v>0</v>
      </c>
      <c r="I172" s="105">
        <v>0</v>
      </c>
      <c r="J172" s="103">
        <v>1700000</v>
      </c>
      <c r="K172" s="103">
        <f t="shared" si="31"/>
        <v>1700000</v>
      </c>
      <c r="L172" s="104"/>
      <c r="M172" s="104" t="s">
        <v>32</v>
      </c>
      <c r="N172" s="105">
        <v>0</v>
      </c>
      <c r="O172" s="105">
        <v>0</v>
      </c>
      <c r="P172" s="105">
        <v>0</v>
      </c>
      <c r="Q172" s="105">
        <v>0</v>
      </c>
      <c r="R172" s="105">
        <v>0</v>
      </c>
      <c r="S172" s="105">
        <v>0</v>
      </c>
      <c r="T172" s="105">
        <v>0</v>
      </c>
      <c r="U172" s="105">
        <v>6.9727284286341247</v>
      </c>
      <c r="V172" s="105">
        <v>7.2937695247774506E-2</v>
      </c>
    </row>
    <row r="173" spans="1:162" s="72" customFormat="1" ht="15.75" customHeight="1" x14ac:dyDescent="0.25">
      <c r="A173" s="22">
        <f>A158+1</f>
        <v>31</v>
      </c>
      <c r="B173" s="102" t="s">
        <v>217</v>
      </c>
      <c r="C173" s="98"/>
      <c r="D173" s="98"/>
      <c r="E173" s="98"/>
      <c r="F173" s="98"/>
      <c r="G173" s="98"/>
      <c r="H173" s="98"/>
      <c r="I173" s="98"/>
      <c r="J173" s="98"/>
      <c r="K173" s="98"/>
      <c r="L173" s="104"/>
      <c r="M173" s="99" t="s">
        <v>217</v>
      </c>
      <c r="N173" s="98"/>
      <c r="O173" s="98"/>
      <c r="P173" s="98"/>
      <c r="Q173" s="98"/>
      <c r="R173" s="98"/>
      <c r="S173" s="98"/>
      <c r="T173" s="98"/>
      <c r="U173" s="98"/>
      <c r="V173" s="98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1"/>
      <c r="BR173" s="71"/>
      <c r="BS173" s="71"/>
      <c r="BT173" s="71"/>
      <c r="BU173" s="71"/>
      <c r="BV173" s="71"/>
      <c r="BW173" s="71"/>
      <c r="BX173" s="71"/>
      <c r="BY173" s="71"/>
      <c r="BZ173" s="71"/>
      <c r="CA173" s="71"/>
      <c r="CB173" s="71"/>
      <c r="CC173" s="71"/>
      <c r="CD173" s="71"/>
      <c r="CE173" s="71"/>
      <c r="CF173" s="71"/>
      <c r="CG173" s="71"/>
      <c r="CH173" s="71"/>
      <c r="CI173" s="71"/>
      <c r="CJ173" s="71"/>
      <c r="CK173" s="71"/>
      <c r="CL173" s="71"/>
      <c r="CM173" s="71"/>
      <c r="CN173" s="71"/>
      <c r="CO173" s="71"/>
      <c r="CP173" s="71"/>
      <c r="CQ173" s="71"/>
      <c r="CR173" s="71"/>
      <c r="CS173" s="71"/>
      <c r="CT173" s="71"/>
      <c r="CU173" s="71"/>
      <c r="CV173" s="71"/>
      <c r="CW173" s="71"/>
      <c r="CX173" s="71"/>
      <c r="CY173" s="71"/>
      <c r="CZ173" s="71"/>
      <c r="DA173" s="71"/>
      <c r="DB173" s="71"/>
      <c r="DC173" s="71"/>
      <c r="DD173" s="71"/>
      <c r="DE173" s="71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71"/>
      <c r="DQ173" s="71"/>
      <c r="DR173" s="71"/>
      <c r="DS173" s="71"/>
      <c r="DT173" s="71"/>
      <c r="DU173" s="71"/>
      <c r="DV173" s="71"/>
      <c r="DW173" s="71"/>
      <c r="DX173" s="71"/>
      <c r="DY173" s="71"/>
      <c r="DZ173" s="71"/>
      <c r="EA173" s="71"/>
      <c r="EB173" s="71"/>
      <c r="EC173" s="71"/>
      <c r="ED173" s="71"/>
      <c r="EE173" s="71"/>
      <c r="EF173" s="71"/>
      <c r="EG173" s="71"/>
      <c r="EH173" s="71"/>
      <c r="EI173" s="71"/>
      <c r="EJ173" s="71"/>
      <c r="EK173" s="71"/>
      <c r="EL173" s="71"/>
      <c r="EM173" s="71"/>
      <c r="EN173" s="71"/>
      <c r="EO173" s="71"/>
      <c r="EP173" s="71"/>
      <c r="EQ173" s="71"/>
      <c r="ER173" s="71"/>
      <c r="ES173" s="71"/>
      <c r="ET173" s="71"/>
      <c r="EU173" s="71"/>
      <c r="EV173" s="71"/>
      <c r="EW173" s="71"/>
      <c r="EX173" s="71"/>
      <c r="EY173" s="71"/>
      <c r="EZ173" s="71"/>
      <c r="FA173" s="71"/>
      <c r="FB173" s="71"/>
      <c r="FC173" s="71"/>
      <c r="FD173" s="71"/>
      <c r="FE173" s="71"/>
      <c r="FF173" s="71"/>
    </row>
    <row r="174" spans="1:162" s="72" customFormat="1" ht="15.75" customHeight="1" x14ac:dyDescent="0.25">
      <c r="A174" s="22"/>
      <c r="B174" s="102" t="str">
        <f t="array" ref="B174:B177">Label_FinancialYears</f>
        <v>2010-11</v>
      </c>
      <c r="C174" s="105">
        <f t="array" ref="C174:J177">_1333_MentalHealth_SupportingNationalMentalHealthReform</f>
        <v>0</v>
      </c>
      <c r="D174" s="105">
        <v>0</v>
      </c>
      <c r="E174" s="105">
        <v>0</v>
      </c>
      <c r="F174" s="105">
        <v>0</v>
      </c>
      <c r="G174" s="105">
        <v>0</v>
      </c>
      <c r="H174" s="105">
        <v>0</v>
      </c>
      <c r="I174" s="105">
        <v>0</v>
      </c>
      <c r="J174" s="105">
        <v>0</v>
      </c>
      <c r="K174" s="105">
        <f t="shared" ref="K174:K177" si="32">SUM(C174:J174)</f>
        <v>0</v>
      </c>
      <c r="L174" s="104"/>
      <c r="M174" s="104" t="s">
        <v>9</v>
      </c>
      <c r="N174" s="105">
        <f t="array" ref="N174:V177">C174:K177/Population_IncludingTotal</f>
        <v>0</v>
      </c>
      <c r="O174" s="105">
        <v>0</v>
      </c>
      <c r="P174" s="105">
        <v>0</v>
      </c>
      <c r="Q174" s="105">
        <v>0</v>
      </c>
      <c r="R174" s="105">
        <v>0</v>
      </c>
      <c r="S174" s="105">
        <v>0</v>
      </c>
      <c r="T174" s="105">
        <v>0</v>
      </c>
      <c r="U174" s="105">
        <v>0</v>
      </c>
      <c r="V174" s="105">
        <v>0</v>
      </c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1"/>
      <c r="BL174" s="71"/>
      <c r="BM174" s="71"/>
      <c r="BN174" s="71"/>
      <c r="BO174" s="71"/>
      <c r="BP174" s="71"/>
      <c r="BQ174" s="71"/>
      <c r="BR174" s="71"/>
      <c r="BS174" s="71"/>
      <c r="BT174" s="71"/>
      <c r="BU174" s="71"/>
      <c r="BV174" s="71"/>
      <c r="BW174" s="71"/>
      <c r="BX174" s="71"/>
      <c r="BY174" s="71"/>
      <c r="BZ174" s="71"/>
      <c r="CA174" s="71"/>
      <c r="CB174" s="71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  <c r="CN174" s="71"/>
      <c r="CO174" s="71"/>
      <c r="CP174" s="71"/>
      <c r="CQ174" s="71"/>
      <c r="CR174" s="71"/>
      <c r="CS174" s="71"/>
      <c r="CT174" s="71"/>
      <c r="CU174" s="71"/>
      <c r="CV174" s="71"/>
      <c r="CW174" s="71"/>
      <c r="CX174" s="71"/>
      <c r="CY174" s="71"/>
      <c r="CZ174" s="71"/>
      <c r="DA174" s="71"/>
      <c r="DB174" s="71"/>
      <c r="DC174" s="71"/>
      <c r="DD174" s="71"/>
      <c r="DE174" s="71"/>
      <c r="DF174" s="71"/>
      <c r="DG174" s="71"/>
      <c r="DH174" s="71"/>
      <c r="DI174" s="71"/>
      <c r="DJ174" s="71"/>
      <c r="DK174" s="71"/>
      <c r="DL174" s="71"/>
      <c r="DM174" s="71"/>
      <c r="DN174" s="71"/>
      <c r="DO174" s="71"/>
      <c r="DP174" s="71"/>
      <c r="DQ174" s="71"/>
      <c r="DR174" s="71"/>
      <c r="DS174" s="71"/>
      <c r="DT174" s="71"/>
      <c r="DU174" s="71"/>
      <c r="DV174" s="71"/>
      <c r="DW174" s="71"/>
      <c r="DX174" s="71"/>
      <c r="DY174" s="71"/>
      <c r="DZ174" s="71"/>
      <c r="EA174" s="71"/>
      <c r="EB174" s="71"/>
      <c r="EC174" s="71"/>
      <c r="ED174" s="71"/>
      <c r="EE174" s="71"/>
      <c r="EF174" s="71"/>
      <c r="EG174" s="71"/>
      <c r="EH174" s="71"/>
      <c r="EI174" s="71"/>
      <c r="EJ174" s="71"/>
      <c r="EK174" s="71"/>
      <c r="EL174" s="71"/>
      <c r="EM174" s="71"/>
      <c r="EN174" s="71"/>
      <c r="EO174" s="71"/>
      <c r="EP174" s="71"/>
      <c r="EQ174" s="71"/>
      <c r="ER174" s="71"/>
      <c r="ES174" s="71"/>
      <c r="ET174" s="71"/>
      <c r="EU174" s="71"/>
      <c r="EV174" s="71"/>
      <c r="EW174" s="71"/>
      <c r="EX174" s="71"/>
      <c r="EY174" s="71"/>
      <c r="EZ174" s="71"/>
      <c r="FA174" s="71"/>
      <c r="FB174" s="71"/>
      <c r="FC174" s="71"/>
      <c r="FD174" s="71"/>
      <c r="FE174" s="71"/>
      <c r="FF174" s="71"/>
    </row>
    <row r="175" spans="1:162" s="72" customFormat="1" ht="15.75" customHeight="1" x14ac:dyDescent="0.25">
      <c r="B175" s="102" t="str">
        <v>2011-12</v>
      </c>
      <c r="C175" s="103">
        <v>3371000</v>
      </c>
      <c r="D175" s="103">
        <v>1748000</v>
      </c>
      <c r="E175" s="103">
        <v>1356000</v>
      </c>
      <c r="F175" s="103">
        <v>1433000</v>
      </c>
      <c r="G175" s="102">
        <v>678000</v>
      </c>
      <c r="H175" s="102">
        <v>54000</v>
      </c>
      <c r="I175" s="102">
        <v>310000</v>
      </c>
      <c r="J175" s="102">
        <v>100000</v>
      </c>
      <c r="K175" s="103">
        <f t="shared" si="32"/>
        <v>9050000</v>
      </c>
      <c r="L175" s="104"/>
      <c r="M175" s="104" t="s">
        <v>10</v>
      </c>
      <c r="N175" s="105">
        <v>0.46422327225214527</v>
      </c>
      <c r="O175" s="105">
        <v>0.31311182641997465</v>
      </c>
      <c r="P175" s="105">
        <v>0.30009261707982882</v>
      </c>
      <c r="Q175" s="105">
        <v>0.59918246925060792</v>
      </c>
      <c r="R175" s="105">
        <v>0.41166980681271026</v>
      </c>
      <c r="S175" s="105">
        <v>0.10548028690638038</v>
      </c>
      <c r="T175" s="105">
        <v>0.83533634413701674</v>
      </c>
      <c r="U175" s="105">
        <v>0.42973231973803516</v>
      </c>
      <c r="V175" s="105">
        <v>0.40191560527268866</v>
      </c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71"/>
      <c r="BK175" s="71"/>
      <c r="BL175" s="71"/>
      <c r="BM175" s="71"/>
      <c r="BN175" s="71"/>
      <c r="BO175" s="71"/>
      <c r="BP175" s="71"/>
      <c r="BQ175" s="71"/>
      <c r="BR175" s="71"/>
      <c r="BS175" s="71"/>
      <c r="BT175" s="71"/>
      <c r="BU175" s="71"/>
      <c r="BV175" s="71"/>
      <c r="BW175" s="71"/>
      <c r="BX175" s="71"/>
      <c r="BY175" s="71"/>
      <c r="BZ175" s="71"/>
      <c r="CA175" s="71"/>
      <c r="CB175" s="71"/>
      <c r="CC175" s="71"/>
      <c r="CD175" s="71"/>
      <c r="CE175" s="71"/>
      <c r="CF175" s="71"/>
      <c r="CG175" s="71"/>
      <c r="CH175" s="71"/>
      <c r="CI175" s="71"/>
      <c r="CJ175" s="71"/>
      <c r="CK175" s="71"/>
      <c r="CL175" s="71"/>
      <c r="CM175" s="71"/>
      <c r="CN175" s="71"/>
      <c r="CO175" s="71"/>
      <c r="CP175" s="71"/>
      <c r="CQ175" s="71"/>
      <c r="CR175" s="71"/>
      <c r="CS175" s="71"/>
      <c r="CT175" s="71"/>
      <c r="CU175" s="71"/>
      <c r="CV175" s="71"/>
      <c r="CW175" s="71"/>
      <c r="CX175" s="71"/>
      <c r="CY175" s="71"/>
      <c r="CZ175" s="71"/>
      <c r="DA175" s="71"/>
      <c r="DB175" s="71"/>
      <c r="DC175" s="71"/>
      <c r="DD175" s="71"/>
      <c r="DE175" s="71"/>
      <c r="DF175" s="71"/>
      <c r="DG175" s="71"/>
      <c r="DH175" s="71"/>
      <c r="DI175" s="71"/>
      <c r="DJ175" s="71"/>
      <c r="DK175" s="71"/>
      <c r="DL175" s="71"/>
      <c r="DM175" s="71"/>
      <c r="DN175" s="71"/>
      <c r="DO175" s="71"/>
      <c r="DP175" s="71"/>
      <c r="DQ175" s="71"/>
      <c r="DR175" s="71"/>
      <c r="DS175" s="71"/>
      <c r="DT175" s="71"/>
      <c r="DU175" s="71"/>
      <c r="DV175" s="71"/>
      <c r="DW175" s="71"/>
      <c r="DX175" s="71"/>
      <c r="DY175" s="71"/>
      <c r="DZ175" s="71"/>
      <c r="EA175" s="71"/>
      <c r="EB175" s="71"/>
      <c r="EC175" s="71"/>
      <c r="ED175" s="71"/>
      <c r="EE175" s="71"/>
      <c r="EF175" s="71"/>
      <c r="EG175" s="71"/>
      <c r="EH175" s="71"/>
      <c r="EI175" s="71"/>
      <c r="EJ175" s="71"/>
      <c r="EK175" s="71"/>
      <c r="EL175" s="71"/>
      <c r="EM175" s="71"/>
      <c r="EN175" s="71"/>
      <c r="EO175" s="71"/>
      <c r="EP175" s="71"/>
      <c r="EQ175" s="71"/>
      <c r="ER175" s="71"/>
      <c r="ES175" s="71"/>
      <c r="ET175" s="71"/>
      <c r="EU175" s="71"/>
      <c r="EV175" s="71"/>
      <c r="EW175" s="71"/>
      <c r="EX175" s="71"/>
      <c r="EY175" s="71"/>
      <c r="EZ175" s="71"/>
      <c r="FA175" s="71"/>
      <c r="FB175" s="71"/>
      <c r="FC175" s="71"/>
      <c r="FD175" s="71"/>
      <c r="FE175" s="71"/>
      <c r="FF175" s="71"/>
    </row>
    <row r="176" spans="1:162" s="72" customFormat="1" ht="15.75" customHeight="1" x14ac:dyDescent="0.25">
      <c r="A176" s="22"/>
      <c r="B176" s="102" t="str">
        <v>2012-13</v>
      </c>
      <c r="C176" s="103">
        <v>13559000</v>
      </c>
      <c r="D176" s="103">
        <v>9164000</v>
      </c>
      <c r="E176" s="103">
        <v>8853000</v>
      </c>
      <c r="F176" s="103">
        <v>5275000</v>
      </c>
      <c r="G176" s="103">
        <v>3295000</v>
      </c>
      <c r="H176" s="103">
        <v>1645000</v>
      </c>
      <c r="I176" s="102">
        <v>620000</v>
      </c>
      <c r="J176" s="102">
        <v>887000</v>
      </c>
      <c r="K176" s="103">
        <f t="shared" si="32"/>
        <v>43298000</v>
      </c>
      <c r="L176" s="104"/>
      <c r="M176" s="104" t="s">
        <v>11</v>
      </c>
      <c r="N176" s="105">
        <v>1.8430442376832477</v>
      </c>
      <c r="O176" s="105">
        <v>1.6132377032874912</v>
      </c>
      <c r="P176" s="105">
        <v>1.9208546273437876</v>
      </c>
      <c r="Q176" s="105">
        <v>2.1274399013351855</v>
      </c>
      <c r="R176" s="105">
        <v>1.9823161755195082</v>
      </c>
      <c r="S176" s="105">
        <v>3.2099126786672523</v>
      </c>
      <c r="T176" s="105">
        <v>1.6405284618458063</v>
      </c>
      <c r="U176" s="105">
        <v>3.7067373189465678</v>
      </c>
      <c r="V176" s="105">
        <v>1.8892872768689024</v>
      </c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1"/>
      <c r="BN176" s="71"/>
      <c r="BO176" s="71"/>
      <c r="BP176" s="71"/>
      <c r="BQ176" s="71"/>
      <c r="BR176" s="71"/>
      <c r="BS176" s="71"/>
      <c r="BT176" s="71"/>
      <c r="BU176" s="71"/>
      <c r="BV176" s="71"/>
      <c r="BW176" s="71"/>
      <c r="BX176" s="71"/>
      <c r="BY176" s="71"/>
      <c r="BZ176" s="71"/>
      <c r="CA176" s="71"/>
      <c r="CB176" s="71"/>
      <c r="CC176" s="71"/>
      <c r="CD176" s="71"/>
      <c r="CE176" s="71"/>
      <c r="CF176" s="71"/>
      <c r="CG176" s="71"/>
      <c r="CH176" s="71"/>
      <c r="CI176" s="71"/>
      <c r="CJ176" s="71"/>
      <c r="CK176" s="71"/>
      <c r="CL176" s="71"/>
      <c r="CM176" s="71"/>
      <c r="CN176" s="71"/>
      <c r="CO176" s="71"/>
      <c r="CP176" s="71"/>
      <c r="CQ176" s="71"/>
      <c r="CR176" s="71"/>
      <c r="CS176" s="71"/>
      <c r="CT176" s="71"/>
      <c r="CU176" s="71"/>
      <c r="CV176" s="71"/>
      <c r="CW176" s="71"/>
      <c r="CX176" s="71"/>
      <c r="CY176" s="71"/>
      <c r="CZ176" s="71"/>
      <c r="DA176" s="71"/>
      <c r="DB176" s="71"/>
      <c r="DC176" s="71"/>
      <c r="DD176" s="71"/>
      <c r="DE176" s="71"/>
      <c r="DF176" s="71"/>
      <c r="DG176" s="71"/>
      <c r="DH176" s="71"/>
      <c r="DI176" s="71"/>
      <c r="DJ176" s="71"/>
      <c r="DK176" s="71"/>
      <c r="DL176" s="71"/>
      <c r="DM176" s="71"/>
      <c r="DN176" s="71"/>
      <c r="DO176" s="71"/>
      <c r="DP176" s="71"/>
      <c r="DQ176" s="71"/>
      <c r="DR176" s="71"/>
      <c r="DS176" s="71"/>
      <c r="DT176" s="71"/>
      <c r="DU176" s="71"/>
      <c r="DV176" s="71"/>
      <c r="DW176" s="71"/>
      <c r="DX176" s="71"/>
      <c r="DY176" s="71"/>
      <c r="DZ176" s="71"/>
      <c r="EA176" s="71"/>
      <c r="EB176" s="71"/>
      <c r="EC176" s="71"/>
      <c r="ED176" s="71"/>
      <c r="EE176" s="71"/>
      <c r="EF176" s="71"/>
      <c r="EG176" s="71"/>
      <c r="EH176" s="71"/>
      <c r="EI176" s="71"/>
      <c r="EJ176" s="71"/>
      <c r="EK176" s="71"/>
      <c r="EL176" s="71"/>
      <c r="EM176" s="71"/>
      <c r="EN176" s="71"/>
      <c r="EO176" s="71"/>
      <c r="EP176" s="71"/>
      <c r="EQ176" s="71"/>
      <c r="ER176" s="71"/>
      <c r="ES176" s="71"/>
      <c r="ET176" s="71"/>
      <c r="EU176" s="71"/>
      <c r="EV176" s="71"/>
      <c r="EW176" s="71"/>
      <c r="EX176" s="71"/>
      <c r="EY176" s="71"/>
      <c r="EZ176" s="71"/>
      <c r="FA176" s="71"/>
      <c r="FB176" s="71"/>
      <c r="FC176" s="71"/>
      <c r="FD176" s="71"/>
      <c r="FE176" s="71"/>
      <c r="FF176" s="71"/>
    </row>
    <row r="177" spans="1:162" s="72" customFormat="1" ht="15.75" customHeight="1" x14ac:dyDescent="0.25">
      <c r="A177" s="22"/>
      <c r="B177" s="102" t="str">
        <v>2013-14</v>
      </c>
      <c r="C177" s="103">
        <v>13559000</v>
      </c>
      <c r="D177" s="103">
        <v>9346000</v>
      </c>
      <c r="E177" s="103">
        <v>15257000</v>
      </c>
      <c r="F177" s="103">
        <v>5993000</v>
      </c>
      <c r="G177" s="103">
        <v>3355000</v>
      </c>
      <c r="H177" s="103">
        <v>1587000</v>
      </c>
      <c r="I177" s="102">
        <v>620000</v>
      </c>
      <c r="J177" s="102">
        <v>887000</v>
      </c>
      <c r="K177" s="103">
        <f t="shared" si="32"/>
        <v>50604000</v>
      </c>
      <c r="L177" s="104"/>
      <c r="M177" s="104" t="s">
        <v>32</v>
      </c>
      <c r="N177" s="105">
        <v>1.8162884328722084</v>
      </c>
      <c r="O177" s="105">
        <v>1.6149751360183693</v>
      </c>
      <c r="P177" s="105">
        <v>3.2548842998180021</v>
      </c>
      <c r="Q177" s="105">
        <v>2.350984349654492</v>
      </c>
      <c r="R177" s="105">
        <v>2.000522342048177</v>
      </c>
      <c r="S177" s="105">
        <v>3.087987204408408</v>
      </c>
      <c r="T177" s="105">
        <v>1.6150207347823369</v>
      </c>
      <c r="U177" s="105">
        <v>3.6381235977638049</v>
      </c>
      <c r="V177" s="105">
        <v>2.1711406648931653</v>
      </c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/>
      <c r="BK177" s="71"/>
      <c r="BL177" s="71"/>
      <c r="BM177" s="71"/>
      <c r="BN177" s="71"/>
      <c r="BO177" s="71"/>
      <c r="BP177" s="71"/>
      <c r="BQ177" s="71"/>
      <c r="BR177" s="71"/>
      <c r="BS177" s="71"/>
      <c r="BT177" s="71"/>
      <c r="BU177" s="71"/>
      <c r="BV177" s="71"/>
      <c r="BW177" s="71"/>
      <c r="BX177" s="71"/>
      <c r="BY177" s="71"/>
      <c r="BZ177" s="71"/>
      <c r="CA177" s="71"/>
      <c r="CB177" s="71"/>
      <c r="CC177" s="71"/>
      <c r="CD177" s="71"/>
      <c r="CE177" s="71"/>
      <c r="CF177" s="71"/>
      <c r="CG177" s="71"/>
      <c r="CH177" s="71"/>
      <c r="CI177" s="71"/>
      <c r="CJ177" s="71"/>
      <c r="CK177" s="71"/>
      <c r="CL177" s="71"/>
      <c r="CM177" s="71"/>
      <c r="CN177" s="71"/>
      <c r="CO177" s="71"/>
      <c r="CP177" s="71"/>
      <c r="CQ177" s="71"/>
      <c r="CR177" s="71"/>
      <c r="CS177" s="71"/>
      <c r="CT177" s="71"/>
      <c r="CU177" s="71"/>
      <c r="CV177" s="71"/>
      <c r="CW177" s="71"/>
      <c r="CX177" s="71"/>
      <c r="CY177" s="71"/>
      <c r="CZ177" s="71"/>
      <c r="DA177" s="71"/>
      <c r="DB177" s="71"/>
      <c r="DC177" s="71"/>
      <c r="DD177" s="71"/>
      <c r="DE177" s="71"/>
      <c r="DF177" s="71"/>
      <c r="DG177" s="71"/>
      <c r="DH177" s="71"/>
      <c r="DI177" s="71"/>
      <c r="DJ177" s="71"/>
      <c r="DK177" s="71"/>
      <c r="DL177" s="71"/>
      <c r="DM177" s="71"/>
      <c r="DN177" s="71"/>
      <c r="DO177" s="71"/>
      <c r="DP177" s="71"/>
      <c r="DQ177" s="71"/>
      <c r="DR177" s="71"/>
      <c r="DS177" s="71"/>
      <c r="DT177" s="71"/>
      <c r="DU177" s="71"/>
      <c r="DV177" s="71"/>
      <c r="DW177" s="71"/>
      <c r="DX177" s="71"/>
      <c r="DY177" s="71"/>
      <c r="DZ177" s="71"/>
      <c r="EA177" s="71"/>
      <c r="EB177" s="71"/>
      <c r="EC177" s="71"/>
      <c r="ED177" s="71"/>
      <c r="EE177" s="71"/>
      <c r="EF177" s="71"/>
      <c r="EG177" s="71"/>
      <c r="EH177" s="71"/>
      <c r="EI177" s="71"/>
      <c r="EJ177" s="71"/>
      <c r="EK177" s="71"/>
      <c r="EL177" s="71"/>
      <c r="EM177" s="71"/>
      <c r="EN177" s="71"/>
      <c r="EO177" s="71"/>
      <c r="EP177" s="71"/>
      <c r="EQ177" s="71"/>
      <c r="ER177" s="71"/>
      <c r="ES177" s="71"/>
      <c r="ET177" s="71"/>
      <c r="EU177" s="71"/>
      <c r="EV177" s="71"/>
      <c r="EW177" s="71"/>
      <c r="EX177" s="71"/>
      <c r="EY177" s="71"/>
      <c r="EZ177" s="71"/>
      <c r="FA177" s="71"/>
      <c r="FB177" s="71"/>
      <c r="FC177" s="71"/>
      <c r="FD177" s="71"/>
      <c r="FE177" s="71"/>
      <c r="FF177" s="71"/>
    </row>
    <row r="178" spans="1:162" s="72" customFormat="1" ht="15.75" customHeight="1" x14ac:dyDescent="0.25">
      <c r="A178" s="22">
        <f>A173+1</f>
        <v>32</v>
      </c>
      <c r="B178" s="102" t="s">
        <v>218</v>
      </c>
      <c r="C178" s="98"/>
      <c r="D178" s="98"/>
      <c r="E178" s="98"/>
      <c r="F178" s="98"/>
      <c r="G178" s="98"/>
      <c r="H178" s="98"/>
      <c r="I178" s="98"/>
      <c r="J178" s="98"/>
      <c r="K178" s="98"/>
      <c r="L178" s="104"/>
      <c r="M178" s="99" t="s">
        <v>218</v>
      </c>
      <c r="N178" s="98"/>
      <c r="O178" s="98"/>
      <c r="P178" s="98"/>
      <c r="Q178" s="98"/>
      <c r="R178" s="98"/>
      <c r="S178" s="98"/>
      <c r="T178" s="98"/>
      <c r="U178" s="98"/>
      <c r="V178" s="98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1"/>
      <c r="BO178" s="71"/>
      <c r="BP178" s="71"/>
      <c r="BQ178" s="71"/>
      <c r="BR178" s="71"/>
      <c r="BS178" s="71"/>
      <c r="BT178" s="71"/>
      <c r="BU178" s="71"/>
      <c r="BV178" s="71"/>
      <c r="BW178" s="71"/>
      <c r="BX178" s="71"/>
      <c r="BY178" s="71"/>
      <c r="BZ178" s="71"/>
      <c r="CA178" s="71"/>
      <c r="CB178" s="71"/>
      <c r="CC178" s="71"/>
      <c r="CD178" s="71"/>
      <c r="CE178" s="71"/>
      <c r="CF178" s="71"/>
      <c r="CG178" s="71"/>
      <c r="CH178" s="71"/>
      <c r="CI178" s="71"/>
      <c r="CJ178" s="71"/>
      <c r="CK178" s="71"/>
      <c r="CL178" s="71"/>
      <c r="CM178" s="71"/>
      <c r="CN178" s="71"/>
      <c r="CO178" s="71"/>
      <c r="CP178" s="71"/>
      <c r="CQ178" s="71"/>
      <c r="CR178" s="71"/>
      <c r="CS178" s="71"/>
      <c r="CT178" s="71"/>
      <c r="CU178" s="71"/>
      <c r="CV178" s="71"/>
      <c r="CW178" s="71"/>
      <c r="CX178" s="71"/>
      <c r="CY178" s="71"/>
      <c r="CZ178" s="71"/>
      <c r="DA178" s="71"/>
      <c r="DB178" s="71"/>
      <c r="DC178" s="71"/>
      <c r="DD178" s="71"/>
      <c r="DE178" s="71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71"/>
      <c r="DQ178" s="71"/>
      <c r="DR178" s="71"/>
      <c r="DS178" s="71"/>
      <c r="DT178" s="71"/>
      <c r="DU178" s="71"/>
      <c r="DV178" s="71"/>
      <c r="DW178" s="71"/>
      <c r="DX178" s="71"/>
      <c r="DY178" s="71"/>
      <c r="DZ178" s="71"/>
      <c r="EA178" s="71"/>
      <c r="EB178" s="71"/>
      <c r="EC178" s="71"/>
      <c r="ED178" s="71"/>
      <c r="EE178" s="71"/>
      <c r="EF178" s="71"/>
      <c r="EG178" s="71"/>
      <c r="EH178" s="71"/>
      <c r="EI178" s="71"/>
      <c r="EJ178" s="71"/>
      <c r="EK178" s="71"/>
      <c r="EL178" s="71"/>
      <c r="EM178" s="71"/>
      <c r="EN178" s="71"/>
      <c r="EO178" s="71"/>
      <c r="EP178" s="71"/>
      <c r="EQ178" s="71"/>
      <c r="ER178" s="71"/>
      <c r="ES178" s="71"/>
      <c r="ET178" s="71"/>
      <c r="EU178" s="71"/>
      <c r="EV178" s="71"/>
      <c r="EW178" s="71"/>
      <c r="EX178" s="71"/>
      <c r="EY178" s="71"/>
      <c r="EZ178" s="71"/>
      <c r="FA178" s="71"/>
      <c r="FB178" s="71"/>
      <c r="FC178" s="71"/>
      <c r="FD178" s="71"/>
      <c r="FE178" s="71"/>
      <c r="FF178" s="71"/>
    </row>
    <row r="179" spans="1:162" s="72" customFormat="1" ht="15.75" customHeight="1" x14ac:dyDescent="0.25">
      <c r="A179" s="22"/>
      <c r="B179" s="102" t="str">
        <f t="array" ref="B179:B182">Label_FinancialYears</f>
        <v>2010-11</v>
      </c>
      <c r="C179" s="105">
        <f t="array" ref="C179:J182">_1334_PreventiveHealth</f>
        <v>0</v>
      </c>
      <c r="D179" s="105">
        <v>0</v>
      </c>
      <c r="E179" s="105">
        <v>0</v>
      </c>
      <c r="F179" s="105">
        <v>0</v>
      </c>
      <c r="G179" s="105">
        <v>0</v>
      </c>
      <c r="H179" s="105">
        <v>0</v>
      </c>
      <c r="I179" s="105">
        <v>0</v>
      </c>
      <c r="J179" s="105">
        <v>0</v>
      </c>
      <c r="K179" s="105">
        <f t="shared" ref="K179:K182" si="33">SUM(C179:J179)</f>
        <v>0</v>
      </c>
      <c r="L179" s="104"/>
      <c r="M179" s="104" t="s">
        <v>9</v>
      </c>
      <c r="N179" s="105">
        <f t="array" ref="N179:V182">C179:K182/Population_IncludingTotal</f>
        <v>0</v>
      </c>
      <c r="O179" s="105">
        <v>0</v>
      </c>
      <c r="P179" s="105">
        <v>0</v>
      </c>
      <c r="Q179" s="105">
        <v>0</v>
      </c>
      <c r="R179" s="105">
        <v>0</v>
      </c>
      <c r="S179" s="105">
        <v>0</v>
      </c>
      <c r="T179" s="105">
        <v>0</v>
      </c>
      <c r="U179" s="105">
        <v>0</v>
      </c>
      <c r="V179" s="105">
        <v>0</v>
      </c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/>
      <c r="BP179" s="71"/>
      <c r="BQ179" s="71"/>
      <c r="BR179" s="71"/>
      <c r="BS179" s="71"/>
      <c r="BT179" s="71"/>
      <c r="BU179" s="71"/>
      <c r="BV179" s="71"/>
      <c r="BW179" s="71"/>
      <c r="BX179" s="71"/>
      <c r="BY179" s="71"/>
      <c r="BZ179" s="71"/>
      <c r="CA179" s="71"/>
      <c r="CB179" s="71"/>
      <c r="CC179" s="71"/>
      <c r="CD179" s="71"/>
      <c r="CE179" s="71"/>
      <c r="CF179" s="71"/>
      <c r="CG179" s="71"/>
      <c r="CH179" s="71"/>
      <c r="CI179" s="71"/>
      <c r="CJ179" s="71"/>
      <c r="CK179" s="71"/>
      <c r="CL179" s="71"/>
      <c r="CM179" s="71"/>
      <c r="CN179" s="71"/>
      <c r="CO179" s="71"/>
      <c r="CP179" s="71"/>
      <c r="CQ179" s="71"/>
      <c r="CR179" s="71"/>
      <c r="CS179" s="71"/>
      <c r="CT179" s="71"/>
      <c r="CU179" s="71"/>
      <c r="CV179" s="71"/>
      <c r="CW179" s="71"/>
      <c r="CX179" s="71"/>
      <c r="CY179" s="71"/>
      <c r="CZ179" s="71"/>
      <c r="DA179" s="71"/>
      <c r="DB179" s="71"/>
      <c r="DC179" s="71"/>
      <c r="DD179" s="71"/>
      <c r="DE179" s="71"/>
      <c r="DF179" s="71"/>
      <c r="DG179" s="71"/>
      <c r="DH179" s="71"/>
      <c r="DI179" s="71"/>
      <c r="DJ179" s="71"/>
      <c r="DK179" s="71"/>
      <c r="DL179" s="71"/>
      <c r="DM179" s="71"/>
      <c r="DN179" s="71"/>
      <c r="DO179" s="71"/>
      <c r="DP179" s="71"/>
      <c r="DQ179" s="71"/>
      <c r="DR179" s="71"/>
      <c r="DS179" s="71"/>
      <c r="DT179" s="71"/>
      <c r="DU179" s="71"/>
      <c r="DV179" s="71"/>
      <c r="DW179" s="71"/>
      <c r="DX179" s="71"/>
      <c r="DY179" s="71"/>
      <c r="DZ179" s="71"/>
      <c r="EA179" s="71"/>
      <c r="EB179" s="71"/>
      <c r="EC179" s="71"/>
      <c r="ED179" s="71"/>
      <c r="EE179" s="71"/>
      <c r="EF179" s="71"/>
      <c r="EG179" s="71"/>
      <c r="EH179" s="71"/>
      <c r="EI179" s="71"/>
      <c r="EJ179" s="71"/>
      <c r="EK179" s="71"/>
      <c r="EL179" s="71"/>
      <c r="EM179" s="71"/>
      <c r="EN179" s="71"/>
      <c r="EO179" s="71"/>
      <c r="EP179" s="71"/>
      <c r="EQ179" s="71"/>
      <c r="ER179" s="71"/>
      <c r="ES179" s="71"/>
      <c r="ET179" s="71"/>
      <c r="EU179" s="71"/>
      <c r="EV179" s="71"/>
      <c r="EW179" s="71"/>
      <c r="EX179" s="71"/>
      <c r="EY179" s="71"/>
      <c r="EZ179" s="71"/>
      <c r="FA179" s="71"/>
      <c r="FB179" s="71"/>
      <c r="FC179" s="71"/>
      <c r="FD179" s="71"/>
      <c r="FE179" s="71"/>
      <c r="FF179" s="71"/>
    </row>
    <row r="180" spans="1:162" s="72" customFormat="1" ht="15.75" customHeight="1" x14ac:dyDescent="0.25">
      <c r="B180" s="102" t="str">
        <v>2011-12</v>
      </c>
      <c r="C180" s="103">
        <v>47980000</v>
      </c>
      <c r="D180" s="103">
        <v>36147000</v>
      </c>
      <c r="E180" s="103">
        <v>30443000</v>
      </c>
      <c r="F180" s="103">
        <v>15520000</v>
      </c>
      <c r="G180" s="103">
        <v>10703000</v>
      </c>
      <c r="H180" s="103">
        <v>3451000</v>
      </c>
      <c r="I180" s="103">
        <v>2500000</v>
      </c>
      <c r="J180" s="103">
        <v>1735000</v>
      </c>
      <c r="K180" s="103">
        <f t="shared" si="33"/>
        <v>148479000</v>
      </c>
      <c r="L180" s="104"/>
      <c r="M180" s="104" t="s">
        <v>10</v>
      </c>
      <c r="N180" s="105">
        <v>6.6073665389077219</v>
      </c>
      <c r="O180" s="105">
        <v>6.4748588041206085</v>
      </c>
      <c r="P180" s="105">
        <v>6.7372562992339446</v>
      </c>
      <c r="Q180" s="105">
        <v>6.4894012022117487</v>
      </c>
      <c r="R180" s="105">
        <v>6.4986754311451893</v>
      </c>
      <c r="S180" s="105">
        <v>6.7409716687762726</v>
      </c>
      <c r="T180" s="105">
        <v>6.7365834204598123</v>
      </c>
      <c r="U180" s="105">
        <v>7.4558557474549101</v>
      </c>
      <c r="V180" s="105">
        <v>6.5940361497550866</v>
      </c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/>
      <c r="BY180" s="71"/>
      <c r="BZ180" s="71"/>
      <c r="CA180" s="71"/>
      <c r="CB180" s="71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  <c r="CQ180" s="71"/>
      <c r="CR180" s="71"/>
      <c r="CS180" s="71"/>
      <c r="CT180" s="71"/>
      <c r="CU180" s="71"/>
      <c r="CV180" s="71"/>
      <c r="CW180" s="71"/>
      <c r="CX180" s="71"/>
      <c r="CY180" s="71"/>
      <c r="CZ180" s="71"/>
      <c r="DA180" s="71"/>
      <c r="DB180" s="71"/>
      <c r="DC180" s="71"/>
      <c r="DD180" s="71"/>
      <c r="DE180" s="71"/>
      <c r="DF180" s="71"/>
      <c r="DG180" s="71"/>
      <c r="DH180" s="71"/>
      <c r="DI180" s="71"/>
      <c r="DJ180" s="71"/>
      <c r="DK180" s="71"/>
      <c r="DL180" s="71"/>
      <c r="DM180" s="71"/>
      <c r="DN180" s="71"/>
      <c r="DO180" s="71"/>
      <c r="DP180" s="71"/>
      <c r="DQ180" s="71"/>
      <c r="DR180" s="71"/>
      <c r="DS180" s="71"/>
      <c r="DT180" s="71"/>
      <c r="DU180" s="71"/>
      <c r="DV180" s="71"/>
      <c r="DW180" s="71"/>
      <c r="DX180" s="71"/>
      <c r="DY180" s="71"/>
      <c r="DZ180" s="71"/>
      <c r="EA180" s="71"/>
      <c r="EB180" s="71"/>
      <c r="EC180" s="71"/>
      <c r="ED180" s="71"/>
      <c r="EE180" s="71"/>
      <c r="EF180" s="71"/>
      <c r="EG180" s="71"/>
      <c r="EH180" s="71"/>
      <c r="EI180" s="71"/>
      <c r="EJ180" s="71"/>
      <c r="EK180" s="71"/>
      <c r="EL180" s="71"/>
      <c r="EM180" s="71"/>
      <c r="EN180" s="71"/>
      <c r="EO180" s="71"/>
      <c r="EP180" s="71"/>
      <c r="EQ180" s="71"/>
      <c r="ER180" s="71"/>
      <c r="ES180" s="71"/>
      <c r="ET180" s="71"/>
      <c r="EU180" s="71"/>
      <c r="EV180" s="71"/>
      <c r="EW180" s="71"/>
      <c r="EX180" s="71"/>
      <c r="EY180" s="71"/>
      <c r="EZ180" s="71"/>
      <c r="FA180" s="71"/>
      <c r="FB180" s="71"/>
      <c r="FC180" s="71"/>
      <c r="FD180" s="71"/>
      <c r="FE180" s="71"/>
      <c r="FF180" s="71"/>
    </row>
    <row r="181" spans="1:162" s="72" customFormat="1" ht="15.75" customHeight="1" x14ac:dyDescent="0.25">
      <c r="A181" s="22"/>
      <c r="B181" s="102" t="str">
        <v>2012-13</v>
      </c>
      <c r="C181" s="103">
        <v>14602000</v>
      </c>
      <c r="D181" s="103">
        <v>10998000</v>
      </c>
      <c r="E181" s="103">
        <v>9181000</v>
      </c>
      <c r="F181" s="103">
        <v>4686000</v>
      </c>
      <c r="G181" s="103">
        <v>3285000</v>
      </c>
      <c r="H181" s="103">
        <v>1026000</v>
      </c>
      <c r="I181" s="102">
        <v>747000</v>
      </c>
      <c r="J181" s="102">
        <v>476000</v>
      </c>
      <c r="K181" s="103">
        <f t="shared" si="33"/>
        <v>45001000</v>
      </c>
      <c r="L181" s="104"/>
      <c r="M181" s="104" t="s">
        <v>11</v>
      </c>
      <c r="N181" s="105">
        <v>1.9848168713511898</v>
      </c>
      <c r="O181" s="105">
        <v>1.9360964928803828</v>
      </c>
      <c r="P181" s="105">
        <v>1.992021499338452</v>
      </c>
      <c r="Q181" s="105">
        <v>1.8898925834420244</v>
      </c>
      <c r="R181" s="105">
        <v>1.9763000414511638</v>
      </c>
      <c r="S181" s="105">
        <v>2.002048880433192</v>
      </c>
      <c r="T181" s="105">
        <v>1.9765721951593826</v>
      </c>
      <c r="U181" s="105">
        <v>1.9891848521066136</v>
      </c>
      <c r="V181" s="105">
        <v>1.9635968577388672</v>
      </c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/>
      <c r="BI181" s="71"/>
      <c r="BJ181" s="71"/>
      <c r="BK181" s="71"/>
      <c r="BL181" s="71"/>
      <c r="BM181" s="71"/>
      <c r="BN181" s="71"/>
      <c r="BO181" s="71"/>
      <c r="BP181" s="71"/>
      <c r="BQ181" s="71"/>
      <c r="BR181" s="71"/>
      <c r="BS181" s="71"/>
      <c r="BT181" s="71"/>
      <c r="BU181" s="71"/>
      <c r="BV181" s="71"/>
      <c r="BW181" s="71"/>
      <c r="BX181" s="71"/>
      <c r="BY181" s="71"/>
      <c r="BZ181" s="71"/>
      <c r="CA181" s="71"/>
      <c r="CB181" s="71"/>
      <c r="CC181" s="71"/>
      <c r="CD181" s="71"/>
      <c r="CE181" s="71"/>
      <c r="CF181" s="71"/>
      <c r="CG181" s="71"/>
      <c r="CH181" s="71"/>
      <c r="CI181" s="71"/>
      <c r="CJ181" s="71"/>
      <c r="CK181" s="71"/>
      <c r="CL181" s="71"/>
      <c r="CM181" s="71"/>
      <c r="CN181" s="71"/>
      <c r="CO181" s="71"/>
      <c r="CP181" s="71"/>
      <c r="CQ181" s="71"/>
      <c r="CR181" s="71"/>
      <c r="CS181" s="71"/>
      <c r="CT181" s="71"/>
      <c r="CU181" s="71"/>
      <c r="CV181" s="71"/>
      <c r="CW181" s="71"/>
      <c r="CX181" s="71"/>
      <c r="CY181" s="71"/>
      <c r="CZ181" s="71"/>
      <c r="DA181" s="71"/>
      <c r="DB181" s="71"/>
      <c r="DC181" s="71"/>
      <c r="DD181" s="71"/>
      <c r="DE181" s="71"/>
      <c r="DF181" s="71"/>
      <c r="DG181" s="71"/>
      <c r="DH181" s="71"/>
      <c r="DI181" s="71"/>
      <c r="DJ181" s="71"/>
      <c r="DK181" s="71"/>
      <c r="DL181" s="71"/>
      <c r="DM181" s="71"/>
      <c r="DN181" s="71"/>
      <c r="DO181" s="71"/>
      <c r="DP181" s="71"/>
      <c r="DQ181" s="71"/>
      <c r="DR181" s="71"/>
      <c r="DS181" s="71"/>
      <c r="DT181" s="71"/>
      <c r="DU181" s="71"/>
      <c r="DV181" s="71"/>
      <c r="DW181" s="71"/>
      <c r="DX181" s="71"/>
      <c r="DY181" s="71"/>
      <c r="DZ181" s="71"/>
      <c r="EA181" s="71"/>
      <c r="EB181" s="71"/>
      <c r="EC181" s="71"/>
      <c r="ED181" s="71"/>
      <c r="EE181" s="71"/>
      <c r="EF181" s="71"/>
      <c r="EG181" s="71"/>
      <c r="EH181" s="71"/>
      <c r="EI181" s="71"/>
      <c r="EJ181" s="71"/>
      <c r="EK181" s="71"/>
      <c r="EL181" s="71"/>
      <c r="EM181" s="71"/>
      <c r="EN181" s="71"/>
      <c r="EO181" s="71"/>
      <c r="EP181" s="71"/>
      <c r="EQ181" s="71"/>
      <c r="ER181" s="71"/>
      <c r="ES181" s="71"/>
      <c r="ET181" s="71"/>
      <c r="EU181" s="71"/>
      <c r="EV181" s="71"/>
      <c r="EW181" s="71"/>
      <c r="EX181" s="71"/>
      <c r="EY181" s="71"/>
      <c r="EZ181" s="71"/>
      <c r="FA181" s="71"/>
      <c r="FB181" s="71"/>
      <c r="FC181" s="71"/>
      <c r="FD181" s="71"/>
      <c r="FE181" s="71"/>
      <c r="FF181" s="71"/>
    </row>
    <row r="182" spans="1:162" s="72" customFormat="1" ht="15.75" customHeight="1" x14ac:dyDescent="0.25">
      <c r="A182" s="22"/>
      <c r="B182" s="102" t="str">
        <v>2013-14</v>
      </c>
      <c r="C182" s="103">
        <v>17329000</v>
      </c>
      <c r="D182" s="103">
        <v>13020000</v>
      </c>
      <c r="E182" s="103">
        <v>10968000</v>
      </c>
      <c r="F182" s="103">
        <v>5583000</v>
      </c>
      <c r="G182" s="103">
        <v>3860000</v>
      </c>
      <c r="H182" s="103">
        <v>1242000</v>
      </c>
      <c r="I182" s="102">
        <v>894000</v>
      </c>
      <c r="J182" s="102">
        <v>617000</v>
      </c>
      <c r="K182" s="103">
        <f t="shared" si="33"/>
        <v>53513000</v>
      </c>
      <c r="L182" s="104"/>
      <c r="M182" s="104" t="s">
        <v>32</v>
      </c>
      <c r="N182" s="105">
        <v>2.3212967219737815</v>
      </c>
      <c r="O182" s="105">
        <v>2.2498369645794103</v>
      </c>
      <c r="P182" s="105">
        <v>2.3398814315005469</v>
      </c>
      <c r="Q182" s="105">
        <v>2.1901461078126196</v>
      </c>
      <c r="R182" s="105">
        <v>2.3016441848900042</v>
      </c>
      <c r="S182" s="105">
        <v>2.4166856382326674</v>
      </c>
      <c r="T182" s="105">
        <v>2.3287557046700149</v>
      </c>
      <c r="U182" s="105">
        <v>2.5306902590983853</v>
      </c>
      <c r="V182" s="105">
        <v>2.2959499328200921</v>
      </c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  <c r="BM182" s="71"/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  <c r="BX182" s="71"/>
      <c r="BY182" s="71"/>
      <c r="BZ182" s="71"/>
      <c r="CA182" s="71"/>
      <c r="CB182" s="71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  <c r="CT182" s="71"/>
      <c r="CU182" s="71"/>
      <c r="CV182" s="71"/>
      <c r="CW182" s="71"/>
      <c r="CX182" s="71"/>
      <c r="CY182" s="71"/>
      <c r="CZ182" s="71"/>
      <c r="DA182" s="71"/>
      <c r="DB182" s="71"/>
      <c r="DC182" s="71"/>
      <c r="DD182" s="71"/>
      <c r="DE182" s="71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71"/>
      <c r="DQ182" s="71"/>
      <c r="DR182" s="71"/>
      <c r="DS182" s="71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71"/>
      <c r="EF182" s="71"/>
      <c r="EG182" s="71"/>
      <c r="EH182" s="71"/>
      <c r="EI182" s="71"/>
      <c r="EJ182" s="71"/>
      <c r="EK182" s="71"/>
      <c r="EL182" s="71"/>
      <c r="EM182" s="71"/>
      <c r="EN182" s="71"/>
      <c r="EO182" s="71"/>
      <c r="EP182" s="71"/>
      <c r="EQ182" s="71"/>
      <c r="ER182" s="71"/>
      <c r="ES182" s="71"/>
      <c r="ET182" s="71"/>
      <c r="EU182" s="71"/>
      <c r="EV182" s="71"/>
      <c r="EW182" s="71"/>
      <c r="EX182" s="71"/>
      <c r="EY182" s="71"/>
      <c r="EZ182" s="71"/>
      <c r="FA182" s="71"/>
      <c r="FB182" s="71"/>
      <c r="FC182" s="71"/>
      <c r="FD182" s="71"/>
      <c r="FE182" s="71"/>
      <c r="FF182" s="71"/>
    </row>
    <row r="183" spans="1:162" s="72" customFormat="1" ht="15.75" customHeight="1" x14ac:dyDescent="0.25">
      <c r="A183" s="22">
        <f>A118+1</f>
        <v>35</v>
      </c>
      <c r="B183" s="102" t="s">
        <v>220</v>
      </c>
      <c r="C183" s="98"/>
      <c r="D183" s="98"/>
      <c r="E183" s="98"/>
      <c r="F183" s="98"/>
      <c r="G183" s="98"/>
      <c r="H183" s="98"/>
      <c r="I183" s="98"/>
      <c r="J183" s="98"/>
      <c r="K183" s="98"/>
      <c r="L183" s="104"/>
      <c r="M183" s="99" t="s">
        <v>220</v>
      </c>
      <c r="N183" s="98"/>
      <c r="O183" s="98"/>
      <c r="P183" s="98"/>
      <c r="Q183" s="98"/>
      <c r="R183" s="98"/>
      <c r="S183" s="98"/>
      <c r="T183" s="98"/>
      <c r="U183" s="98"/>
      <c r="V183" s="98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71"/>
      <c r="BK183" s="71"/>
      <c r="BL183" s="71"/>
      <c r="BM183" s="71"/>
      <c r="BN183" s="71"/>
      <c r="BO183" s="71"/>
      <c r="BP183" s="71"/>
      <c r="BQ183" s="71"/>
      <c r="BR183" s="71"/>
      <c r="BS183" s="71"/>
      <c r="BT183" s="71"/>
      <c r="BU183" s="71"/>
      <c r="BV183" s="71"/>
      <c r="BW183" s="71"/>
      <c r="BX183" s="71"/>
      <c r="BY183" s="71"/>
      <c r="BZ183" s="71"/>
      <c r="CA183" s="71"/>
      <c r="CB183" s="71"/>
      <c r="CC183" s="71"/>
      <c r="CD183" s="71"/>
      <c r="CE183" s="71"/>
      <c r="CF183" s="71"/>
      <c r="CG183" s="71"/>
      <c r="CH183" s="71"/>
      <c r="CI183" s="71"/>
      <c r="CJ183" s="71"/>
      <c r="CK183" s="71"/>
      <c r="CL183" s="71"/>
      <c r="CM183" s="71"/>
      <c r="CN183" s="71"/>
      <c r="CO183" s="71"/>
      <c r="CP183" s="71"/>
      <c r="CQ183" s="71"/>
      <c r="CR183" s="71"/>
      <c r="CS183" s="71"/>
      <c r="CT183" s="71"/>
      <c r="CU183" s="71"/>
      <c r="CV183" s="71"/>
      <c r="CW183" s="71"/>
      <c r="CX183" s="71"/>
      <c r="CY183" s="71"/>
      <c r="CZ183" s="71"/>
      <c r="DA183" s="71"/>
      <c r="DB183" s="71"/>
      <c r="DC183" s="71"/>
      <c r="DD183" s="71"/>
      <c r="DE183" s="71"/>
      <c r="DF183" s="71"/>
      <c r="DG183" s="71"/>
      <c r="DH183" s="71"/>
      <c r="DI183" s="71"/>
      <c r="DJ183" s="71"/>
      <c r="DK183" s="71"/>
      <c r="DL183" s="71"/>
      <c r="DM183" s="71"/>
      <c r="DN183" s="71"/>
      <c r="DO183" s="71"/>
      <c r="DP183" s="71"/>
      <c r="DQ183" s="71"/>
      <c r="DR183" s="71"/>
      <c r="DS183" s="71"/>
      <c r="DT183" s="71"/>
      <c r="DU183" s="71"/>
      <c r="DV183" s="71"/>
      <c r="DW183" s="71"/>
      <c r="DX183" s="71"/>
      <c r="DY183" s="71"/>
      <c r="DZ183" s="71"/>
      <c r="EA183" s="71"/>
      <c r="EB183" s="71"/>
      <c r="EC183" s="71"/>
      <c r="ED183" s="71"/>
      <c r="EE183" s="71"/>
      <c r="EF183" s="71"/>
      <c r="EG183" s="71"/>
      <c r="EH183" s="71"/>
      <c r="EI183" s="71"/>
      <c r="EJ183" s="71"/>
      <c r="EK183" s="71"/>
      <c r="EL183" s="71"/>
      <c r="EM183" s="71"/>
      <c r="EN183" s="71"/>
      <c r="EO183" s="71"/>
      <c r="EP183" s="71"/>
      <c r="EQ183" s="71"/>
      <c r="ER183" s="71"/>
      <c r="ES183" s="71"/>
      <c r="ET183" s="71"/>
      <c r="EU183" s="71"/>
      <c r="EV183" s="71"/>
      <c r="EW183" s="71"/>
      <c r="EX183" s="71"/>
      <c r="EY183" s="71"/>
      <c r="EZ183" s="71"/>
      <c r="FA183" s="71"/>
      <c r="FB183" s="71"/>
      <c r="FC183" s="71"/>
      <c r="FD183" s="71"/>
      <c r="FE183" s="71"/>
      <c r="FF183" s="71"/>
    </row>
    <row r="184" spans="1:162" s="72" customFormat="1" ht="15.75" customHeight="1" x14ac:dyDescent="0.25">
      <c r="A184" s="22"/>
      <c r="B184" s="102" t="str">
        <f t="array" ref="B184:B187">Label_FinancialYears</f>
        <v>2010-11</v>
      </c>
      <c r="C184" s="105">
        <f t="array" ref="C184:J187">_1364_TreatingMorePublicDentalPatients</f>
        <v>0</v>
      </c>
      <c r="D184" s="105">
        <v>0</v>
      </c>
      <c r="E184" s="105">
        <v>0</v>
      </c>
      <c r="F184" s="105">
        <v>0</v>
      </c>
      <c r="G184" s="105">
        <v>0</v>
      </c>
      <c r="H184" s="105">
        <v>0</v>
      </c>
      <c r="I184" s="105">
        <v>0</v>
      </c>
      <c r="J184" s="105">
        <v>0</v>
      </c>
      <c r="K184" s="105">
        <f t="shared" ref="K184:K187" si="34">SUM(C184:J184)</f>
        <v>0</v>
      </c>
      <c r="L184" s="104"/>
      <c r="M184" s="104" t="s">
        <v>9</v>
      </c>
      <c r="N184" s="105">
        <f t="array" ref="N184:V187">C184:K187/Population_IncludingTotal</f>
        <v>0</v>
      </c>
      <c r="O184" s="105">
        <v>0</v>
      </c>
      <c r="P184" s="105">
        <v>0</v>
      </c>
      <c r="Q184" s="105">
        <v>0</v>
      </c>
      <c r="R184" s="105">
        <v>0</v>
      </c>
      <c r="S184" s="105">
        <v>0</v>
      </c>
      <c r="T184" s="105">
        <v>0</v>
      </c>
      <c r="U184" s="105">
        <v>0</v>
      </c>
      <c r="V184" s="105">
        <v>0</v>
      </c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71"/>
      <c r="BK184" s="71"/>
      <c r="BL184" s="71"/>
      <c r="BM184" s="71"/>
      <c r="BN184" s="71"/>
      <c r="BO184" s="71"/>
      <c r="BP184" s="71"/>
      <c r="BQ184" s="71"/>
      <c r="BR184" s="71"/>
      <c r="BS184" s="71"/>
      <c r="BT184" s="71"/>
      <c r="BU184" s="71"/>
      <c r="BV184" s="71"/>
      <c r="BW184" s="71"/>
      <c r="BX184" s="71"/>
      <c r="BY184" s="71"/>
      <c r="BZ184" s="71"/>
      <c r="CA184" s="71"/>
      <c r="CB184" s="71"/>
      <c r="CC184" s="71"/>
      <c r="CD184" s="71"/>
      <c r="CE184" s="71"/>
      <c r="CF184" s="71"/>
      <c r="CG184" s="71"/>
      <c r="CH184" s="71"/>
      <c r="CI184" s="71"/>
      <c r="CJ184" s="71"/>
      <c r="CK184" s="71"/>
      <c r="CL184" s="71"/>
      <c r="CM184" s="71"/>
      <c r="CN184" s="71"/>
      <c r="CO184" s="71"/>
      <c r="CP184" s="71"/>
      <c r="CQ184" s="71"/>
      <c r="CR184" s="71"/>
      <c r="CS184" s="71"/>
      <c r="CT184" s="71"/>
      <c r="CU184" s="71"/>
      <c r="CV184" s="71"/>
      <c r="CW184" s="71"/>
      <c r="CX184" s="71"/>
      <c r="CY184" s="71"/>
      <c r="CZ184" s="71"/>
      <c r="DA184" s="71"/>
      <c r="DB184" s="71"/>
      <c r="DC184" s="71"/>
      <c r="DD184" s="71"/>
      <c r="DE184" s="71"/>
      <c r="DF184" s="71"/>
      <c r="DG184" s="71"/>
      <c r="DH184" s="71"/>
      <c r="DI184" s="71"/>
      <c r="DJ184" s="71"/>
      <c r="DK184" s="71"/>
      <c r="DL184" s="71"/>
      <c r="DM184" s="71"/>
      <c r="DN184" s="71"/>
      <c r="DO184" s="71"/>
      <c r="DP184" s="71"/>
      <c r="DQ184" s="71"/>
      <c r="DR184" s="71"/>
      <c r="DS184" s="71"/>
      <c r="DT184" s="71"/>
      <c r="DU184" s="71"/>
      <c r="DV184" s="71"/>
      <c r="DW184" s="71"/>
      <c r="DX184" s="71"/>
      <c r="DY184" s="71"/>
      <c r="DZ184" s="71"/>
      <c r="EA184" s="71"/>
      <c r="EB184" s="71"/>
      <c r="EC184" s="71"/>
      <c r="ED184" s="71"/>
      <c r="EE184" s="71"/>
      <c r="EF184" s="71"/>
      <c r="EG184" s="71"/>
      <c r="EH184" s="71"/>
      <c r="EI184" s="71"/>
      <c r="EJ184" s="71"/>
      <c r="EK184" s="71"/>
      <c r="EL184" s="71"/>
      <c r="EM184" s="71"/>
      <c r="EN184" s="71"/>
      <c r="EO184" s="71"/>
      <c r="EP184" s="71"/>
      <c r="EQ184" s="71"/>
      <c r="ER184" s="71"/>
      <c r="ES184" s="71"/>
      <c r="ET184" s="71"/>
      <c r="EU184" s="71"/>
      <c r="EV184" s="71"/>
      <c r="EW184" s="71"/>
      <c r="EX184" s="71"/>
      <c r="EY184" s="71"/>
      <c r="EZ184" s="71"/>
      <c r="FA184" s="71"/>
      <c r="FB184" s="71"/>
      <c r="FC184" s="71"/>
      <c r="FD184" s="71"/>
      <c r="FE184" s="71"/>
      <c r="FF184" s="71"/>
    </row>
    <row r="185" spans="1:162" s="72" customFormat="1" ht="15.75" customHeight="1" x14ac:dyDescent="0.25">
      <c r="B185" s="102" t="str">
        <v>2011-12</v>
      </c>
      <c r="C185" s="105">
        <v>0</v>
      </c>
      <c r="D185" s="105">
        <v>0</v>
      </c>
      <c r="E185" s="105">
        <v>0</v>
      </c>
      <c r="F185" s="105">
        <v>0</v>
      </c>
      <c r="G185" s="105">
        <v>0</v>
      </c>
      <c r="H185" s="105">
        <v>0</v>
      </c>
      <c r="I185" s="105">
        <v>0</v>
      </c>
      <c r="J185" s="105">
        <v>0</v>
      </c>
      <c r="K185" s="105">
        <f t="shared" si="34"/>
        <v>0</v>
      </c>
      <c r="L185" s="104"/>
      <c r="M185" s="104" t="s">
        <v>10</v>
      </c>
      <c r="N185" s="105">
        <v>0</v>
      </c>
      <c r="O185" s="105">
        <v>0</v>
      </c>
      <c r="P185" s="105">
        <v>0</v>
      </c>
      <c r="Q185" s="105">
        <v>0</v>
      </c>
      <c r="R185" s="105">
        <v>0</v>
      </c>
      <c r="S185" s="105">
        <v>0</v>
      </c>
      <c r="T185" s="105">
        <v>0</v>
      </c>
      <c r="U185" s="105">
        <v>0</v>
      </c>
      <c r="V185" s="105">
        <v>0</v>
      </c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/>
      <c r="BQ185" s="71"/>
      <c r="BR185" s="71"/>
      <c r="BS185" s="71"/>
      <c r="BT185" s="71"/>
      <c r="BU185" s="71"/>
      <c r="BV185" s="71"/>
      <c r="BW185" s="71"/>
      <c r="BX185" s="71"/>
      <c r="BY185" s="71"/>
      <c r="BZ185" s="71"/>
      <c r="CA185" s="71"/>
      <c r="CB185" s="71"/>
      <c r="CC185" s="71"/>
      <c r="CD185" s="71"/>
      <c r="CE185" s="71"/>
      <c r="CF185" s="71"/>
      <c r="CG185" s="71"/>
      <c r="CH185" s="71"/>
      <c r="CI185" s="71"/>
      <c r="CJ185" s="71"/>
      <c r="CK185" s="71"/>
      <c r="CL185" s="71"/>
      <c r="CM185" s="71"/>
      <c r="CN185" s="71"/>
      <c r="CO185" s="71"/>
      <c r="CP185" s="71"/>
      <c r="CQ185" s="71"/>
      <c r="CR185" s="71"/>
      <c r="CS185" s="71"/>
      <c r="CT185" s="71"/>
      <c r="CU185" s="71"/>
      <c r="CV185" s="71"/>
      <c r="CW185" s="71"/>
      <c r="CX185" s="71"/>
      <c r="CY185" s="71"/>
      <c r="CZ185" s="71"/>
      <c r="DA185" s="71"/>
      <c r="DB185" s="71"/>
      <c r="DC185" s="71"/>
      <c r="DD185" s="71"/>
      <c r="DE185" s="71"/>
      <c r="DF185" s="71"/>
      <c r="DG185" s="71"/>
      <c r="DH185" s="71"/>
      <c r="DI185" s="71"/>
      <c r="DJ185" s="71"/>
      <c r="DK185" s="71"/>
      <c r="DL185" s="71"/>
      <c r="DM185" s="71"/>
      <c r="DN185" s="71"/>
      <c r="DO185" s="71"/>
      <c r="DP185" s="71"/>
      <c r="DQ185" s="71"/>
      <c r="DR185" s="71"/>
      <c r="DS185" s="71"/>
      <c r="DT185" s="71"/>
      <c r="DU185" s="71"/>
      <c r="DV185" s="71"/>
      <c r="DW185" s="71"/>
      <c r="DX185" s="71"/>
      <c r="DY185" s="71"/>
      <c r="DZ185" s="71"/>
      <c r="EA185" s="71"/>
      <c r="EB185" s="71"/>
      <c r="EC185" s="71"/>
      <c r="ED185" s="71"/>
      <c r="EE185" s="71"/>
      <c r="EF185" s="71"/>
      <c r="EG185" s="71"/>
      <c r="EH185" s="71"/>
      <c r="EI185" s="71"/>
      <c r="EJ185" s="71"/>
      <c r="EK185" s="71"/>
      <c r="EL185" s="71"/>
      <c r="EM185" s="71"/>
      <c r="EN185" s="71"/>
      <c r="EO185" s="71"/>
      <c r="EP185" s="71"/>
      <c r="EQ185" s="71"/>
      <c r="ER185" s="71"/>
      <c r="ES185" s="71"/>
      <c r="ET185" s="71"/>
      <c r="EU185" s="71"/>
      <c r="EV185" s="71"/>
      <c r="EW185" s="71"/>
      <c r="EX185" s="71"/>
      <c r="EY185" s="71"/>
      <c r="EZ185" s="71"/>
      <c r="FA185" s="71"/>
      <c r="FB185" s="71"/>
      <c r="FC185" s="71"/>
      <c r="FD185" s="71"/>
      <c r="FE185" s="71"/>
      <c r="FF185" s="71"/>
    </row>
    <row r="186" spans="1:162" s="72" customFormat="1" ht="15.75" customHeight="1" x14ac:dyDescent="0.25">
      <c r="A186" s="22"/>
      <c r="B186" s="102" t="str">
        <v>2012-13</v>
      </c>
      <c r="C186" s="103">
        <v>22299000</v>
      </c>
      <c r="D186" s="103">
        <v>17169000</v>
      </c>
      <c r="E186" s="103">
        <v>13538000</v>
      </c>
      <c r="F186" s="103">
        <v>5816000</v>
      </c>
      <c r="G186" s="103">
        <v>5572000</v>
      </c>
      <c r="H186" s="103">
        <v>2470000</v>
      </c>
      <c r="I186" s="103">
        <v>1102000</v>
      </c>
      <c r="J186" s="103">
        <v>1233000</v>
      </c>
      <c r="K186" s="103">
        <f t="shared" si="34"/>
        <v>69199000</v>
      </c>
      <c r="L186" s="104"/>
      <c r="M186" s="104" t="s">
        <v>11</v>
      </c>
      <c r="N186" s="105">
        <v>3.0310526923887262</v>
      </c>
      <c r="O186" s="105">
        <v>3.0224441431408704</v>
      </c>
      <c r="P186" s="105">
        <v>2.9373692471456225</v>
      </c>
      <c r="Q186" s="105">
        <v>2.345628524391552</v>
      </c>
      <c r="R186" s="105">
        <v>3.3521899028815478</v>
      </c>
      <c r="S186" s="105">
        <v>4.8197473047465733</v>
      </c>
      <c r="T186" s="105">
        <v>2.9159070402485137</v>
      </c>
      <c r="U186" s="105">
        <v>5.1526574005198622</v>
      </c>
      <c r="V186" s="105">
        <v>3.019464877639872</v>
      </c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  <c r="BJ186" s="71"/>
      <c r="BK186" s="71"/>
      <c r="BL186" s="71"/>
      <c r="BM186" s="71"/>
      <c r="BN186" s="71"/>
      <c r="BO186" s="71"/>
      <c r="BP186" s="71"/>
      <c r="BQ186" s="71"/>
      <c r="BR186" s="71"/>
      <c r="BS186" s="71"/>
      <c r="BT186" s="71"/>
      <c r="BU186" s="71"/>
      <c r="BV186" s="71"/>
      <c r="BW186" s="71"/>
      <c r="BX186" s="71"/>
      <c r="BY186" s="71"/>
      <c r="BZ186" s="71"/>
      <c r="CA186" s="71"/>
      <c r="CB186" s="71"/>
      <c r="CC186" s="71"/>
      <c r="CD186" s="71"/>
      <c r="CE186" s="71"/>
      <c r="CF186" s="71"/>
      <c r="CG186" s="71"/>
      <c r="CH186" s="71"/>
      <c r="CI186" s="71"/>
      <c r="CJ186" s="71"/>
      <c r="CK186" s="71"/>
      <c r="CL186" s="71"/>
      <c r="CM186" s="71"/>
      <c r="CN186" s="71"/>
      <c r="CO186" s="71"/>
      <c r="CP186" s="71"/>
      <c r="CQ186" s="71"/>
      <c r="CR186" s="71"/>
      <c r="CS186" s="71"/>
      <c r="CT186" s="71"/>
      <c r="CU186" s="71"/>
      <c r="CV186" s="71"/>
      <c r="CW186" s="71"/>
      <c r="CX186" s="71"/>
      <c r="CY186" s="71"/>
      <c r="CZ186" s="71"/>
      <c r="DA186" s="71"/>
      <c r="DB186" s="71"/>
      <c r="DC186" s="71"/>
      <c r="DD186" s="71"/>
      <c r="DE186" s="71"/>
      <c r="DF186" s="71"/>
      <c r="DG186" s="71"/>
      <c r="DH186" s="71"/>
      <c r="DI186" s="71"/>
      <c r="DJ186" s="71"/>
      <c r="DK186" s="71"/>
      <c r="DL186" s="71"/>
      <c r="DM186" s="71"/>
      <c r="DN186" s="71"/>
      <c r="DO186" s="71"/>
      <c r="DP186" s="71"/>
      <c r="DQ186" s="71"/>
      <c r="DR186" s="71"/>
      <c r="DS186" s="71"/>
      <c r="DT186" s="71"/>
      <c r="DU186" s="71"/>
      <c r="DV186" s="71"/>
      <c r="DW186" s="71"/>
      <c r="DX186" s="71"/>
      <c r="DY186" s="71"/>
      <c r="DZ186" s="71"/>
      <c r="EA186" s="71"/>
      <c r="EB186" s="71"/>
      <c r="EC186" s="71"/>
      <c r="ED186" s="71"/>
      <c r="EE186" s="71"/>
      <c r="EF186" s="71"/>
      <c r="EG186" s="71"/>
      <c r="EH186" s="71"/>
      <c r="EI186" s="71"/>
      <c r="EJ186" s="71"/>
      <c r="EK186" s="71"/>
      <c r="EL186" s="71"/>
      <c r="EM186" s="71"/>
      <c r="EN186" s="71"/>
      <c r="EO186" s="71"/>
      <c r="EP186" s="71"/>
      <c r="EQ186" s="71"/>
      <c r="ER186" s="71"/>
      <c r="ES186" s="71"/>
      <c r="ET186" s="71"/>
      <c r="EU186" s="71"/>
      <c r="EV186" s="71"/>
      <c r="EW186" s="71"/>
      <c r="EX186" s="71"/>
      <c r="EY186" s="71"/>
      <c r="EZ186" s="71"/>
      <c r="FA186" s="71"/>
      <c r="FB186" s="71"/>
      <c r="FC186" s="71"/>
      <c r="FD186" s="71"/>
      <c r="FE186" s="71"/>
      <c r="FF186" s="71"/>
    </row>
    <row r="187" spans="1:162" s="72" customFormat="1" ht="15.75" customHeight="1" x14ac:dyDescent="0.25">
      <c r="A187" s="22"/>
      <c r="B187" s="102" t="str">
        <v>2013-14</v>
      </c>
      <c r="C187" s="103">
        <v>50012000</v>
      </c>
      <c r="D187" s="103">
        <v>36240000</v>
      </c>
      <c r="E187" s="103">
        <v>30363000</v>
      </c>
      <c r="F187" s="105">
        <v>0</v>
      </c>
      <c r="G187" s="103">
        <v>12497000</v>
      </c>
      <c r="H187" s="103">
        <v>5540000</v>
      </c>
      <c r="I187" s="103">
        <v>2471000</v>
      </c>
      <c r="J187" s="103">
        <v>1890000</v>
      </c>
      <c r="K187" s="103">
        <f t="shared" si="34"/>
        <v>139013000</v>
      </c>
      <c r="L187" s="104"/>
      <c r="M187" s="104" t="s">
        <v>32</v>
      </c>
      <c r="N187" s="105">
        <v>6.6993301205697247</v>
      </c>
      <c r="O187" s="105">
        <v>6.2622190166173439</v>
      </c>
      <c r="P187" s="105">
        <v>6.4775546959018158</v>
      </c>
      <c r="Q187" s="105">
        <v>0</v>
      </c>
      <c r="R187" s="105">
        <v>7.4517221188006166</v>
      </c>
      <c r="S187" s="105">
        <v>10.779741091633637</v>
      </c>
      <c r="T187" s="105">
        <v>6.4366390897534753</v>
      </c>
      <c r="U187" s="105">
        <v>7.7520333706579381</v>
      </c>
      <c r="V187" s="105">
        <v>5.9642869585169862</v>
      </c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  <c r="DF187" s="71"/>
      <c r="DG187" s="71"/>
      <c r="DH187" s="71"/>
      <c r="DI187" s="71"/>
      <c r="DJ187" s="71"/>
      <c r="DK187" s="71"/>
      <c r="DL187" s="71"/>
      <c r="DM187" s="71"/>
      <c r="DN187" s="71"/>
      <c r="DO187" s="71"/>
      <c r="DP187" s="71"/>
      <c r="DQ187" s="71"/>
      <c r="DR187" s="71"/>
      <c r="DS187" s="71"/>
      <c r="DT187" s="71"/>
      <c r="DU187" s="71"/>
      <c r="DV187" s="71"/>
      <c r="DW187" s="71"/>
      <c r="DX187" s="71"/>
      <c r="DY187" s="71"/>
      <c r="DZ187" s="71"/>
      <c r="EA187" s="71"/>
      <c r="EB187" s="71"/>
      <c r="EC187" s="71"/>
      <c r="ED187" s="71"/>
      <c r="EE187" s="71"/>
      <c r="EF187" s="71"/>
      <c r="EG187" s="71"/>
      <c r="EH187" s="71"/>
      <c r="EI187" s="71"/>
      <c r="EJ187" s="71"/>
      <c r="EK187" s="71"/>
      <c r="EL187" s="71"/>
      <c r="EM187" s="71"/>
      <c r="EN187" s="71"/>
      <c r="EO187" s="71"/>
      <c r="EP187" s="71"/>
      <c r="EQ187" s="71"/>
      <c r="ER187" s="71"/>
      <c r="ES187" s="71"/>
      <c r="ET187" s="71"/>
      <c r="EU187" s="71"/>
      <c r="EV187" s="71"/>
      <c r="EW187" s="71"/>
      <c r="EX187" s="71"/>
      <c r="EY187" s="71"/>
      <c r="EZ187" s="71"/>
      <c r="FA187" s="71"/>
      <c r="FB187" s="71"/>
      <c r="FC187" s="71"/>
      <c r="FD187" s="71"/>
      <c r="FE187" s="71"/>
      <c r="FF187" s="71"/>
    </row>
    <row r="188" spans="1:162" s="72" customFormat="1" ht="15.75" customHeight="1" x14ac:dyDescent="0.25">
      <c r="A188" s="22">
        <f>A123+1</f>
        <v>24</v>
      </c>
      <c r="B188" s="102" t="s">
        <v>210</v>
      </c>
      <c r="C188" s="98"/>
      <c r="D188" s="98"/>
      <c r="E188" s="98"/>
      <c r="F188" s="98"/>
      <c r="G188" s="98"/>
      <c r="H188" s="98"/>
      <c r="I188" s="98"/>
      <c r="J188" s="98"/>
      <c r="K188" s="98"/>
      <c r="L188" s="104"/>
      <c r="M188" s="99" t="s">
        <v>210</v>
      </c>
      <c r="N188" s="98"/>
      <c r="O188" s="98"/>
      <c r="P188" s="98"/>
      <c r="Q188" s="98"/>
      <c r="R188" s="98"/>
      <c r="S188" s="98"/>
      <c r="T188" s="98"/>
      <c r="U188" s="98"/>
      <c r="V188" s="98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/>
      <c r="BM188" s="71"/>
      <c r="BN188" s="71"/>
      <c r="BO188" s="71"/>
      <c r="BP188" s="71"/>
      <c r="BQ188" s="71"/>
      <c r="BR188" s="71"/>
      <c r="BS188" s="71"/>
      <c r="BT188" s="71"/>
      <c r="BU188" s="71"/>
      <c r="BV188" s="71"/>
      <c r="BW188" s="71"/>
      <c r="BX188" s="71"/>
      <c r="BY188" s="71"/>
      <c r="BZ188" s="71"/>
      <c r="CA188" s="71"/>
      <c r="CB188" s="71"/>
      <c r="CC188" s="71"/>
      <c r="CD188" s="71"/>
      <c r="CE188" s="71"/>
      <c r="CF188" s="71"/>
      <c r="CG188" s="71"/>
      <c r="CH188" s="71"/>
      <c r="CI188" s="71"/>
      <c r="CJ188" s="71"/>
      <c r="CK188" s="71"/>
      <c r="CL188" s="71"/>
      <c r="CM188" s="71"/>
      <c r="CN188" s="71"/>
      <c r="CO188" s="71"/>
      <c r="CP188" s="71"/>
      <c r="CQ188" s="71"/>
      <c r="CR188" s="71"/>
      <c r="CS188" s="71"/>
      <c r="CT188" s="71"/>
      <c r="CU188" s="71"/>
      <c r="CV188" s="71"/>
      <c r="CW188" s="71"/>
      <c r="CX188" s="71"/>
      <c r="CY188" s="71"/>
      <c r="CZ188" s="71"/>
      <c r="DA188" s="71"/>
      <c r="DB188" s="71"/>
      <c r="DC188" s="71"/>
      <c r="DD188" s="71"/>
      <c r="DE188" s="71"/>
      <c r="DF188" s="71"/>
      <c r="DG188" s="71"/>
      <c r="DH188" s="71"/>
      <c r="DI188" s="71"/>
      <c r="DJ188" s="71"/>
      <c r="DK188" s="71"/>
      <c r="DL188" s="71"/>
      <c r="DM188" s="71"/>
      <c r="DN188" s="71"/>
      <c r="DO188" s="71"/>
      <c r="DP188" s="71"/>
      <c r="DQ188" s="71"/>
      <c r="DR188" s="71"/>
      <c r="DS188" s="71"/>
      <c r="DT188" s="71"/>
      <c r="DU188" s="71"/>
      <c r="DV188" s="71"/>
      <c r="DW188" s="71"/>
      <c r="DX188" s="71"/>
      <c r="DY188" s="71"/>
      <c r="DZ188" s="71"/>
      <c r="EA188" s="71"/>
      <c r="EB188" s="71"/>
      <c r="EC188" s="71"/>
      <c r="ED188" s="71"/>
      <c r="EE188" s="71"/>
      <c r="EF188" s="71"/>
      <c r="EG188" s="71"/>
      <c r="EH188" s="71"/>
      <c r="EI188" s="71"/>
      <c r="EJ188" s="71"/>
      <c r="EK188" s="71"/>
      <c r="EL188" s="71"/>
      <c r="EM188" s="71"/>
      <c r="EN188" s="71"/>
      <c r="EO188" s="71"/>
      <c r="EP188" s="71"/>
      <c r="EQ188" s="71"/>
      <c r="ER188" s="71"/>
      <c r="ES188" s="71"/>
      <c r="ET188" s="71"/>
      <c r="EU188" s="71"/>
      <c r="EV188" s="71"/>
      <c r="EW188" s="71"/>
      <c r="EX188" s="71"/>
      <c r="EY188" s="71"/>
      <c r="EZ188" s="71"/>
      <c r="FA188" s="71"/>
      <c r="FB188" s="71"/>
      <c r="FC188" s="71"/>
      <c r="FD188" s="71"/>
      <c r="FE188" s="71"/>
      <c r="FF188" s="71"/>
    </row>
    <row r="189" spans="1:162" s="72" customFormat="1" ht="15.75" customHeight="1" x14ac:dyDescent="0.25">
      <c r="A189" s="22"/>
      <c r="B189" s="102" t="str">
        <f t="array" ref="B189:B192">Label_FinancialYears</f>
        <v>2010-11</v>
      </c>
      <c r="C189" s="105">
        <f t="array" ref="C189:J192">_1322_HealthandHospitalWorkforceReform</f>
        <v>0</v>
      </c>
      <c r="D189" s="105">
        <v>0</v>
      </c>
      <c r="E189" s="105">
        <v>0</v>
      </c>
      <c r="F189" s="105">
        <v>0</v>
      </c>
      <c r="G189" s="105">
        <v>0</v>
      </c>
      <c r="H189" s="105">
        <v>0</v>
      </c>
      <c r="I189" s="105">
        <v>0</v>
      </c>
      <c r="J189" s="105">
        <v>0</v>
      </c>
      <c r="K189" s="105">
        <f t="shared" ref="K189:K192" si="35">SUM(C189:J189)</f>
        <v>0</v>
      </c>
      <c r="L189" s="104"/>
      <c r="M189" s="104" t="s">
        <v>9</v>
      </c>
      <c r="N189" s="105">
        <f t="array" ref="N189:V192">C189:K192/Population_IncludingTotal</f>
        <v>0</v>
      </c>
      <c r="O189" s="105">
        <v>0</v>
      </c>
      <c r="P189" s="105">
        <v>0</v>
      </c>
      <c r="Q189" s="105">
        <v>0</v>
      </c>
      <c r="R189" s="105">
        <v>0</v>
      </c>
      <c r="S189" s="105">
        <v>0</v>
      </c>
      <c r="T189" s="105">
        <v>0</v>
      </c>
      <c r="U189" s="105">
        <v>0</v>
      </c>
      <c r="V189" s="105">
        <v>0</v>
      </c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1"/>
      <c r="CH189" s="71"/>
      <c r="CI189" s="71"/>
      <c r="CJ189" s="71"/>
      <c r="CK189" s="71"/>
      <c r="CL189" s="71"/>
      <c r="CM189" s="71"/>
      <c r="CN189" s="71"/>
      <c r="CO189" s="71"/>
      <c r="CP189" s="71"/>
      <c r="CQ189" s="71"/>
      <c r="CR189" s="71"/>
      <c r="CS189" s="71"/>
      <c r="CT189" s="71"/>
      <c r="CU189" s="71"/>
      <c r="CV189" s="71"/>
      <c r="CW189" s="71"/>
      <c r="CX189" s="71"/>
      <c r="CY189" s="71"/>
      <c r="CZ189" s="71"/>
      <c r="DA189" s="71"/>
      <c r="DB189" s="71"/>
      <c r="DC189" s="71"/>
      <c r="DD189" s="71"/>
      <c r="DE189" s="71"/>
      <c r="DF189" s="71"/>
      <c r="DG189" s="71"/>
      <c r="DH189" s="71"/>
      <c r="DI189" s="71"/>
      <c r="DJ189" s="71"/>
      <c r="DK189" s="71"/>
      <c r="DL189" s="71"/>
      <c r="DM189" s="71"/>
      <c r="DN189" s="71"/>
      <c r="DO189" s="71"/>
      <c r="DP189" s="71"/>
      <c r="DQ189" s="71"/>
      <c r="DR189" s="71"/>
      <c r="DS189" s="71"/>
      <c r="DT189" s="71"/>
      <c r="DU189" s="71"/>
      <c r="DV189" s="71"/>
      <c r="DW189" s="71"/>
      <c r="DX189" s="71"/>
      <c r="DY189" s="71"/>
      <c r="DZ189" s="71"/>
      <c r="EA189" s="71"/>
      <c r="EB189" s="71"/>
      <c r="EC189" s="71"/>
      <c r="ED189" s="71"/>
      <c r="EE189" s="71"/>
      <c r="EF189" s="71"/>
      <c r="EG189" s="71"/>
      <c r="EH189" s="71"/>
      <c r="EI189" s="71"/>
      <c r="EJ189" s="71"/>
      <c r="EK189" s="71"/>
      <c r="EL189" s="71"/>
      <c r="EM189" s="71"/>
      <c r="EN189" s="71"/>
      <c r="EO189" s="71"/>
      <c r="EP189" s="71"/>
      <c r="EQ189" s="71"/>
      <c r="ER189" s="71"/>
      <c r="ES189" s="71"/>
      <c r="ET189" s="71"/>
      <c r="EU189" s="71"/>
      <c r="EV189" s="71"/>
      <c r="EW189" s="71"/>
      <c r="EX189" s="71"/>
      <c r="EY189" s="71"/>
      <c r="EZ189" s="71"/>
      <c r="FA189" s="71"/>
      <c r="FB189" s="71"/>
      <c r="FC189" s="71"/>
      <c r="FD189" s="71"/>
      <c r="FE189" s="71"/>
      <c r="FF189" s="71"/>
    </row>
    <row r="190" spans="1:162" s="72" customFormat="1" ht="15.75" customHeight="1" x14ac:dyDescent="0.25">
      <c r="B190" s="102" t="str">
        <v>2011-12</v>
      </c>
      <c r="C190" s="103">
        <v>12270000</v>
      </c>
      <c r="D190" s="103">
        <v>18950000</v>
      </c>
      <c r="E190" s="103">
        <v>7000000</v>
      </c>
      <c r="F190" s="103">
        <v>7090000</v>
      </c>
      <c r="G190" s="103">
        <v>3580000</v>
      </c>
      <c r="H190" s="103">
        <v>2140000</v>
      </c>
      <c r="I190" s="103">
        <v>1690000</v>
      </c>
      <c r="J190" s="103">
        <v>1230000</v>
      </c>
      <c r="K190" s="103">
        <f t="shared" si="35"/>
        <v>53950000</v>
      </c>
      <c r="L190" s="104"/>
      <c r="M190" s="104" t="s">
        <v>10</v>
      </c>
      <c r="N190" s="105">
        <v>1.6897121182242132</v>
      </c>
      <c r="O190" s="105">
        <v>3.3944331296673456</v>
      </c>
      <c r="P190" s="105">
        <v>1.5491506781407094</v>
      </c>
      <c r="Q190" s="105">
        <v>2.9645524821959599</v>
      </c>
      <c r="R190" s="105">
        <v>2.1737137291880573</v>
      </c>
      <c r="S190" s="105">
        <v>4.1801447033269268</v>
      </c>
      <c r="T190" s="105">
        <v>4.553930392230833</v>
      </c>
      <c r="U190" s="105">
        <v>5.2857075327778329</v>
      </c>
      <c r="V190" s="105">
        <v>2.3959499341946464</v>
      </c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1"/>
      <c r="BU190" s="71"/>
      <c r="BV190" s="71"/>
      <c r="BW190" s="71"/>
      <c r="BX190" s="71"/>
      <c r="BY190" s="71"/>
      <c r="BZ190" s="71"/>
      <c r="CA190" s="71"/>
      <c r="CB190" s="71"/>
      <c r="CC190" s="71"/>
      <c r="CD190" s="71"/>
      <c r="CE190" s="71"/>
      <c r="CF190" s="71"/>
      <c r="CG190" s="71"/>
      <c r="CH190" s="71"/>
      <c r="CI190" s="71"/>
      <c r="CJ190" s="71"/>
      <c r="CK190" s="71"/>
      <c r="CL190" s="71"/>
      <c r="CM190" s="71"/>
      <c r="CN190" s="71"/>
      <c r="CO190" s="71"/>
      <c r="CP190" s="71"/>
      <c r="CQ190" s="71"/>
      <c r="CR190" s="71"/>
      <c r="CS190" s="71"/>
      <c r="CT190" s="71"/>
      <c r="CU190" s="71"/>
      <c r="CV190" s="71"/>
      <c r="CW190" s="71"/>
      <c r="CX190" s="71"/>
      <c r="CY190" s="71"/>
      <c r="CZ190" s="71"/>
      <c r="DA190" s="71"/>
      <c r="DB190" s="71"/>
      <c r="DC190" s="71"/>
      <c r="DD190" s="71"/>
      <c r="DE190" s="71"/>
      <c r="DF190" s="71"/>
      <c r="DG190" s="71"/>
      <c r="DH190" s="71"/>
      <c r="DI190" s="71"/>
      <c r="DJ190" s="71"/>
      <c r="DK190" s="71"/>
      <c r="DL190" s="71"/>
      <c r="DM190" s="71"/>
      <c r="DN190" s="71"/>
      <c r="DO190" s="71"/>
      <c r="DP190" s="71"/>
      <c r="DQ190" s="71"/>
      <c r="DR190" s="71"/>
      <c r="DS190" s="71"/>
      <c r="DT190" s="71"/>
      <c r="DU190" s="71"/>
      <c r="DV190" s="71"/>
      <c r="DW190" s="71"/>
      <c r="DX190" s="71"/>
      <c r="DY190" s="71"/>
      <c r="DZ190" s="71"/>
      <c r="EA190" s="71"/>
      <c r="EB190" s="71"/>
      <c r="EC190" s="71"/>
      <c r="ED190" s="71"/>
      <c r="EE190" s="71"/>
      <c r="EF190" s="71"/>
      <c r="EG190" s="71"/>
      <c r="EH190" s="71"/>
      <c r="EI190" s="71"/>
      <c r="EJ190" s="71"/>
      <c r="EK190" s="71"/>
      <c r="EL190" s="71"/>
      <c r="EM190" s="71"/>
      <c r="EN190" s="71"/>
      <c r="EO190" s="71"/>
      <c r="EP190" s="71"/>
      <c r="EQ190" s="71"/>
      <c r="ER190" s="71"/>
      <c r="ES190" s="71"/>
      <c r="ET190" s="71"/>
      <c r="EU190" s="71"/>
      <c r="EV190" s="71"/>
      <c r="EW190" s="71"/>
      <c r="EX190" s="71"/>
      <c r="EY190" s="71"/>
      <c r="EZ190" s="71"/>
      <c r="FA190" s="71"/>
      <c r="FB190" s="71"/>
      <c r="FC190" s="71"/>
      <c r="FD190" s="71"/>
      <c r="FE190" s="71"/>
      <c r="FF190" s="71"/>
    </row>
    <row r="191" spans="1:162" s="72" customFormat="1" ht="15.75" customHeight="1" x14ac:dyDescent="0.25">
      <c r="A191" s="22"/>
      <c r="B191" s="102" t="str">
        <v>2012-13</v>
      </c>
      <c r="C191" s="103">
        <v>16450000</v>
      </c>
      <c r="D191" s="103">
        <v>6770000</v>
      </c>
      <c r="E191" s="103">
        <v>9380000</v>
      </c>
      <c r="F191" s="103">
        <v>2540000</v>
      </c>
      <c r="G191" s="103">
        <v>4800000</v>
      </c>
      <c r="H191" s="102">
        <v>760000</v>
      </c>
      <c r="I191" s="102">
        <v>610000</v>
      </c>
      <c r="J191" s="103">
        <v>1660000</v>
      </c>
      <c r="K191" s="103">
        <f t="shared" si="35"/>
        <v>42970000</v>
      </c>
      <c r="L191" s="104"/>
      <c r="M191" s="104" t="s">
        <v>11</v>
      </c>
      <c r="N191" s="105">
        <v>2.2360113363735836</v>
      </c>
      <c r="O191" s="105">
        <v>1.1917960771776861</v>
      </c>
      <c r="P191" s="105">
        <v>2.0351989613108246</v>
      </c>
      <c r="Q191" s="105">
        <v>1.0243976017803547</v>
      </c>
      <c r="R191" s="105">
        <v>2.8877443528053535</v>
      </c>
      <c r="S191" s="105">
        <v>1.4829991706912533</v>
      </c>
      <c r="T191" s="105">
        <v>1.6140683253644221</v>
      </c>
      <c r="U191" s="105">
        <v>6.9370732237331483</v>
      </c>
      <c r="V191" s="105">
        <v>1.8749751555974117</v>
      </c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  <c r="BJ191" s="71"/>
      <c r="BK191" s="71"/>
      <c r="BL191" s="71"/>
      <c r="BM191" s="71"/>
      <c r="BN191" s="71"/>
      <c r="BO191" s="71"/>
      <c r="BP191" s="71"/>
      <c r="BQ191" s="71"/>
      <c r="BR191" s="71"/>
      <c r="BS191" s="71"/>
      <c r="BT191" s="71"/>
      <c r="BU191" s="71"/>
      <c r="BV191" s="71"/>
      <c r="BW191" s="71"/>
      <c r="BX191" s="71"/>
      <c r="BY191" s="71"/>
      <c r="BZ191" s="71"/>
      <c r="CA191" s="71"/>
      <c r="CB191" s="71"/>
      <c r="CC191" s="71"/>
      <c r="CD191" s="71"/>
      <c r="CE191" s="71"/>
      <c r="CF191" s="71"/>
      <c r="CG191" s="71"/>
      <c r="CH191" s="71"/>
      <c r="CI191" s="71"/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  <c r="CT191" s="71"/>
      <c r="CU191" s="71"/>
      <c r="CV191" s="71"/>
      <c r="CW191" s="71"/>
      <c r="CX191" s="71"/>
      <c r="CY191" s="71"/>
      <c r="CZ191" s="71"/>
      <c r="DA191" s="71"/>
      <c r="DB191" s="71"/>
      <c r="DC191" s="71"/>
      <c r="DD191" s="71"/>
      <c r="DE191" s="71"/>
      <c r="DF191" s="71"/>
      <c r="DG191" s="71"/>
      <c r="DH191" s="71"/>
      <c r="DI191" s="71"/>
      <c r="DJ191" s="71"/>
      <c r="DK191" s="71"/>
      <c r="DL191" s="71"/>
      <c r="DM191" s="71"/>
      <c r="DN191" s="71"/>
      <c r="DO191" s="71"/>
      <c r="DP191" s="71"/>
      <c r="DQ191" s="71"/>
      <c r="DR191" s="71"/>
      <c r="DS191" s="71"/>
      <c r="DT191" s="71"/>
      <c r="DU191" s="71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  <c r="EI191" s="71"/>
      <c r="EJ191" s="71"/>
      <c r="EK191" s="71"/>
      <c r="EL191" s="71"/>
      <c r="EM191" s="71"/>
      <c r="EN191" s="71"/>
      <c r="EO191" s="71"/>
      <c r="EP191" s="71"/>
      <c r="EQ191" s="71"/>
      <c r="ER191" s="71"/>
      <c r="ES191" s="71"/>
      <c r="ET191" s="71"/>
      <c r="EU191" s="71"/>
      <c r="EV191" s="71"/>
      <c r="EW191" s="71"/>
      <c r="EX191" s="71"/>
      <c r="EY191" s="71"/>
      <c r="EZ191" s="71"/>
      <c r="FA191" s="71"/>
      <c r="FB191" s="71"/>
      <c r="FC191" s="71"/>
      <c r="FD191" s="71"/>
      <c r="FE191" s="71"/>
      <c r="FF191" s="71"/>
    </row>
    <row r="192" spans="1:162" s="72" customFormat="1" ht="15.75" customHeight="1" x14ac:dyDescent="0.25">
      <c r="A192" s="22"/>
      <c r="B192" s="102" t="str">
        <v>2013-14</v>
      </c>
      <c r="C192" s="105">
        <v>0</v>
      </c>
      <c r="D192" s="105">
        <v>0</v>
      </c>
      <c r="E192" s="105">
        <v>0</v>
      </c>
      <c r="F192" s="105">
        <v>0</v>
      </c>
      <c r="G192" s="105">
        <v>0</v>
      </c>
      <c r="H192" s="105">
        <v>0</v>
      </c>
      <c r="I192" s="105">
        <v>0</v>
      </c>
      <c r="J192" s="105">
        <v>0</v>
      </c>
      <c r="K192" s="105">
        <f t="shared" si="35"/>
        <v>0</v>
      </c>
      <c r="L192" s="104"/>
      <c r="M192" s="104" t="s">
        <v>32</v>
      </c>
      <c r="N192" s="105">
        <v>0</v>
      </c>
      <c r="O192" s="105">
        <v>0</v>
      </c>
      <c r="P192" s="105">
        <v>0</v>
      </c>
      <c r="Q192" s="105">
        <v>0</v>
      </c>
      <c r="R192" s="105">
        <v>0</v>
      </c>
      <c r="S192" s="105">
        <v>0</v>
      </c>
      <c r="T192" s="105">
        <v>0</v>
      </c>
      <c r="U192" s="105">
        <v>0</v>
      </c>
      <c r="V192" s="105">
        <v>0</v>
      </c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  <c r="BJ192" s="71"/>
      <c r="BK192" s="71"/>
      <c r="BL192" s="71"/>
      <c r="BM192" s="71"/>
      <c r="BN192" s="71"/>
      <c r="BO192" s="71"/>
      <c r="BP192" s="71"/>
      <c r="BQ192" s="71"/>
      <c r="BR192" s="71"/>
      <c r="BS192" s="71"/>
      <c r="BT192" s="71"/>
      <c r="BU192" s="71"/>
      <c r="BV192" s="71"/>
      <c r="BW192" s="71"/>
      <c r="BX192" s="71"/>
      <c r="BY192" s="71"/>
      <c r="BZ192" s="71"/>
      <c r="CA192" s="71"/>
      <c r="CB192" s="71"/>
      <c r="CC192" s="71"/>
      <c r="CD192" s="71"/>
      <c r="CE192" s="71"/>
      <c r="CF192" s="71"/>
      <c r="CG192" s="71"/>
      <c r="CH192" s="71"/>
      <c r="CI192" s="71"/>
      <c r="CJ192" s="71"/>
      <c r="CK192" s="71"/>
      <c r="CL192" s="71"/>
      <c r="CM192" s="71"/>
      <c r="CN192" s="71"/>
      <c r="CO192" s="71"/>
      <c r="CP192" s="71"/>
      <c r="CQ192" s="71"/>
      <c r="CR192" s="71"/>
      <c r="CS192" s="71"/>
      <c r="CT192" s="71"/>
      <c r="CU192" s="71"/>
      <c r="CV192" s="71"/>
      <c r="CW192" s="71"/>
      <c r="CX192" s="71"/>
      <c r="CY192" s="71"/>
      <c r="CZ192" s="71"/>
      <c r="DA192" s="71"/>
      <c r="DB192" s="71"/>
      <c r="DC192" s="71"/>
      <c r="DD192" s="71"/>
      <c r="DE192" s="71"/>
      <c r="DF192" s="71"/>
      <c r="DG192" s="71"/>
      <c r="DH192" s="71"/>
      <c r="DI192" s="71"/>
      <c r="DJ192" s="71"/>
      <c r="DK192" s="71"/>
      <c r="DL192" s="71"/>
      <c r="DM192" s="71"/>
      <c r="DN192" s="71"/>
      <c r="DO192" s="71"/>
      <c r="DP192" s="71"/>
      <c r="DQ192" s="71"/>
      <c r="DR192" s="71"/>
      <c r="DS192" s="71"/>
      <c r="DT192" s="71"/>
      <c r="DU192" s="71"/>
      <c r="DV192" s="71"/>
      <c r="DW192" s="71"/>
      <c r="DX192" s="71"/>
      <c r="DY192" s="71"/>
      <c r="DZ192" s="71"/>
      <c r="EA192" s="71"/>
      <c r="EB192" s="71"/>
      <c r="EC192" s="71"/>
      <c r="ED192" s="71"/>
      <c r="EE192" s="71"/>
      <c r="EF192" s="71"/>
      <c r="EG192" s="71"/>
      <c r="EH192" s="71"/>
      <c r="EI192" s="71"/>
      <c r="EJ192" s="71"/>
      <c r="EK192" s="71"/>
      <c r="EL192" s="71"/>
      <c r="EM192" s="71"/>
      <c r="EN192" s="71"/>
      <c r="EO192" s="71"/>
      <c r="EP192" s="71"/>
      <c r="EQ192" s="71"/>
      <c r="ER192" s="71"/>
      <c r="ES192" s="71"/>
      <c r="ET192" s="71"/>
      <c r="EU192" s="71"/>
      <c r="EV192" s="71"/>
      <c r="EW192" s="71"/>
      <c r="EX192" s="71"/>
      <c r="EY192" s="71"/>
      <c r="EZ192" s="71"/>
      <c r="FA192" s="71"/>
      <c r="FB192" s="71"/>
      <c r="FC192" s="71"/>
      <c r="FD192" s="71"/>
      <c r="FE192" s="71"/>
      <c r="FF192" s="71"/>
    </row>
    <row r="193" spans="1:162" s="72" customFormat="1" ht="15.75" customHeight="1" x14ac:dyDescent="0.25">
      <c r="A193" s="22">
        <f>A15+1</f>
        <v>22</v>
      </c>
      <c r="B193" s="102" t="s">
        <v>208</v>
      </c>
      <c r="C193" s="98"/>
      <c r="D193" s="98"/>
      <c r="E193" s="98"/>
      <c r="F193" s="98"/>
      <c r="G193" s="98"/>
      <c r="H193" s="98"/>
      <c r="I193" s="98"/>
      <c r="J193" s="98"/>
      <c r="K193" s="98"/>
      <c r="L193" s="104"/>
      <c r="M193" s="99" t="s">
        <v>208</v>
      </c>
      <c r="N193" s="98"/>
      <c r="O193" s="98"/>
      <c r="P193" s="98"/>
      <c r="Q193" s="98"/>
      <c r="R193" s="98"/>
      <c r="S193" s="98"/>
      <c r="T193" s="98"/>
      <c r="U193" s="98"/>
      <c r="V193" s="98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1"/>
      <c r="BJ193" s="71"/>
      <c r="BK193" s="71"/>
      <c r="BL193" s="71"/>
      <c r="BM193" s="71"/>
      <c r="BN193" s="71"/>
      <c r="BO193" s="71"/>
      <c r="BP193" s="71"/>
      <c r="BQ193" s="71"/>
      <c r="BR193" s="71"/>
      <c r="BS193" s="71"/>
      <c r="BT193" s="71"/>
      <c r="BU193" s="71"/>
      <c r="BV193" s="71"/>
      <c r="BW193" s="71"/>
      <c r="BX193" s="71"/>
      <c r="BY193" s="71"/>
      <c r="BZ193" s="71"/>
      <c r="CA193" s="71"/>
      <c r="CB193" s="71"/>
      <c r="CC193" s="71"/>
      <c r="CD193" s="71"/>
      <c r="CE193" s="71"/>
      <c r="CF193" s="71"/>
      <c r="CG193" s="71"/>
      <c r="CH193" s="71"/>
      <c r="CI193" s="71"/>
      <c r="CJ193" s="71"/>
      <c r="CK193" s="71"/>
      <c r="CL193" s="71"/>
      <c r="CM193" s="71"/>
      <c r="CN193" s="71"/>
      <c r="CO193" s="71"/>
      <c r="CP193" s="71"/>
      <c r="CQ193" s="71"/>
      <c r="CR193" s="71"/>
      <c r="CS193" s="71"/>
      <c r="CT193" s="71"/>
      <c r="CU193" s="71"/>
      <c r="CV193" s="71"/>
      <c r="CW193" s="71"/>
      <c r="CX193" s="71"/>
      <c r="CY193" s="71"/>
      <c r="CZ193" s="71"/>
      <c r="DA193" s="71"/>
      <c r="DB193" s="71"/>
      <c r="DC193" s="71"/>
      <c r="DD193" s="71"/>
      <c r="DE193" s="71"/>
      <c r="DF193" s="71"/>
      <c r="DG193" s="71"/>
      <c r="DH193" s="71"/>
      <c r="DI193" s="71"/>
      <c r="DJ193" s="71"/>
      <c r="DK193" s="71"/>
      <c r="DL193" s="71"/>
      <c r="DM193" s="71"/>
      <c r="DN193" s="71"/>
      <c r="DO193" s="71"/>
      <c r="DP193" s="71"/>
      <c r="DQ193" s="71"/>
      <c r="DR193" s="71"/>
      <c r="DS193" s="71"/>
      <c r="DT193" s="71"/>
      <c r="DU193" s="71"/>
      <c r="DV193" s="71"/>
      <c r="DW193" s="71"/>
      <c r="DX193" s="71"/>
      <c r="DY193" s="71"/>
      <c r="DZ193" s="71"/>
      <c r="EA193" s="71"/>
      <c r="EB193" s="71"/>
      <c r="EC193" s="71"/>
      <c r="ED193" s="71"/>
      <c r="EE193" s="71"/>
      <c r="EF193" s="71"/>
      <c r="EG193" s="71"/>
      <c r="EH193" s="71"/>
      <c r="EI193" s="71"/>
      <c r="EJ193" s="71"/>
      <c r="EK193" s="71"/>
      <c r="EL193" s="71"/>
      <c r="EM193" s="71"/>
      <c r="EN193" s="71"/>
      <c r="EO193" s="71"/>
      <c r="EP193" s="71"/>
      <c r="EQ193" s="71"/>
      <c r="ER193" s="71"/>
      <c r="ES193" s="71"/>
      <c r="ET193" s="71"/>
      <c r="EU193" s="71"/>
      <c r="EV193" s="71"/>
      <c r="EW193" s="71"/>
      <c r="EX193" s="71"/>
      <c r="EY193" s="71"/>
      <c r="EZ193" s="71"/>
      <c r="FA193" s="71"/>
      <c r="FB193" s="71"/>
      <c r="FC193" s="71"/>
      <c r="FD193" s="71"/>
      <c r="FE193" s="71"/>
      <c r="FF193" s="71"/>
    </row>
    <row r="194" spans="1:162" ht="15.75" customHeight="1" x14ac:dyDescent="0.25">
      <c r="B194" s="102" t="str">
        <f t="array" ref="B194:B197">Label_FinancialYears</f>
        <v>2010-11</v>
      </c>
      <c r="C194" s="103">
        <f t="array" ref="C194:J197">_1320_ElectiveSurgeryWaitingListReductionPlan</f>
        <v>2000000</v>
      </c>
      <c r="D194" s="103">
        <v>2000000</v>
      </c>
      <c r="E194" s="103">
        <v>2000000</v>
      </c>
      <c r="F194" s="103">
        <v>2000000</v>
      </c>
      <c r="G194" s="103">
        <v>2000000</v>
      </c>
      <c r="H194" s="103">
        <v>2000000</v>
      </c>
      <c r="I194" s="103">
        <v>2000000</v>
      </c>
      <c r="J194" s="103">
        <v>2000000</v>
      </c>
      <c r="K194" s="103">
        <f t="shared" ref="K194:K197" si="36">SUM(C194:J194)</f>
        <v>16000000</v>
      </c>
      <c r="L194" s="104"/>
      <c r="M194" s="104" t="s">
        <v>9</v>
      </c>
      <c r="N194" s="105">
        <f t="array" ref="N194:V197">C194:K197/Population_IncludingTotal</f>
        <v>0.27855576080472533</v>
      </c>
      <c r="O194" s="105">
        <v>0.36392015519011101</v>
      </c>
      <c r="P194" s="105">
        <v>0.45076700259326258</v>
      </c>
      <c r="Q194" s="105">
        <v>0.86241727801271462</v>
      </c>
      <c r="R194" s="105">
        <v>1.2251283628242149</v>
      </c>
      <c r="S194" s="105">
        <v>3.9198853825514144</v>
      </c>
      <c r="T194" s="105">
        <v>5.4819602393423841</v>
      </c>
      <c r="U194" s="105">
        <v>8.6843625026595852</v>
      </c>
      <c r="V194" s="105">
        <v>0.72171616887797496</v>
      </c>
    </row>
    <row r="195" spans="1:162" ht="15.75" customHeight="1" x14ac:dyDescent="0.25">
      <c r="A195" s="72"/>
      <c r="B195" s="102" t="str">
        <v>2011-12</v>
      </c>
      <c r="C195" s="105">
        <v>0</v>
      </c>
      <c r="D195" s="105">
        <v>0</v>
      </c>
      <c r="E195" s="105">
        <v>0</v>
      </c>
      <c r="F195" s="105">
        <v>0</v>
      </c>
      <c r="G195" s="105">
        <v>0</v>
      </c>
      <c r="H195" s="105">
        <v>0</v>
      </c>
      <c r="I195" s="105">
        <v>0</v>
      </c>
      <c r="J195" s="105">
        <v>0</v>
      </c>
      <c r="K195" s="105">
        <f t="shared" si="36"/>
        <v>0</v>
      </c>
      <c r="L195" s="104"/>
      <c r="M195" s="104" t="s">
        <v>10</v>
      </c>
      <c r="N195" s="105">
        <v>0</v>
      </c>
      <c r="O195" s="105">
        <v>0</v>
      </c>
      <c r="P195" s="105">
        <v>0</v>
      </c>
      <c r="Q195" s="105">
        <v>0</v>
      </c>
      <c r="R195" s="105">
        <v>0</v>
      </c>
      <c r="S195" s="105">
        <v>0</v>
      </c>
      <c r="T195" s="105">
        <v>0</v>
      </c>
      <c r="U195" s="105">
        <v>0</v>
      </c>
      <c r="V195" s="105">
        <v>0</v>
      </c>
    </row>
    <row r="196" spans="1:162" ht="15.75" customHeight="1" x14ac:dyDescent="0.25">
      <c r="B196" s="102" t="str">
        <v>2012-13</v>
      </c>
      <c r="C196" s="105">
        <v>0</v>
      </c>
      <c r="D196" s="105">
        <v>0</v>
      </c>
      <c r="E196" s="105">
        <v>0</v>
      </c>
      <c r="F196" s="105">
        <v>0</v>
      </c>
      <c r="G196" s="105">
        <v>0</v>
      </c>
      <c r="H196" s="105">
        <v>0</v>
      </c>
      <c r="I196" s="105">
        <v>0</v>
      </c>
      <c r="J196" s="105">
        <v>0</v>
      </c>
      <c r="K196" s="105">
        <f t="shared" si="36"/>
        <v>0</v>
      </c>
      <c r="L196" s="104"/>
      <c r="M196" s="104" t="s">
        <v>11</v>
      </c>
      <c r="N196" s="105">
        <v>0</v>
      </c>
      <c r="O196" s="105">
        <v>0</v>
      </c>
      <c r="P196" s="105">
        <v>0</v>
      </c>
      <c r="Q196" s="105">
        <v>0</v>
      </c>
      <c r="R196" s="105">
        <v>0</v>
      </c>
      <c r="S196" s="105">
        <v>0</v>
      </c>
      <c r="T196" s="105">
        <v>0</v>
      </c>
      <c r="U196" s="105">
        <v>0</v>
      </c>
      <c r="V196" s="105">
        <v>0</v>
      </c>
    </row>
    <row r="197" spans="1:162" ht="15.75" customHeight="1" x14ac:dyDescent="0.25">
      <c r="B197" s="102" t="str">
        <v>2013-14</v>
      </c>
      <c r="C197" s="105">
        <v>0</v>
      </c>
      <c r="D197" s="105">
        <v>0</v>
      </c>
      <c r="E197" s="105">
        <v>0</v>
      </c>
      <c r="F197" s="105">
        <v>0</v>
      </c>
      <c r="G197" s="105">
        <v>0</v>
      </c>
      <c r="H197" s="105">
        <v>0</v>
      </c>
      <c r="I197" s="105">
        <v>0</v>
      </c>
      <c r="J197" s="105">
        <v>0</v>
      </c>
      <c r="K197" s="105">
        <f t="shared" si="36"/>
        <v>0</v>
      </c>
      <c r="L197" s="104"/>
      <c r="M197" s="104" t="s">
        <v>32</v>
      </c>
      <c r="N197" s="105">
        <v>0</v>
      </c>
      <c r="O197" s="105">
        <v>0</v>
      </c>
      <c r="P197" s="105">
        <v>0</v>
      </c>
      <c r="Q197" s="105">
        <v>0</v>
      </c>
      <c r="R197" s="105">
        <v>0</v>
      </c>
      <c r="S197" s="105">
        <v>0</v>
      </c>
      <c r="T197" s="105">
        <v>0</v>
      </c>
      <c r="U197" s="105">
        <v>0</v>
      </c>
      <c r="V197" s="105">
        <v>0</v>
      </c>
    </row>
    <row r="198" spans="1:162" s="72" customFormat="1" ht="15.75" customHeight="1" x14ac:dyDescent="0.25">
      <c r="A198" s="22">
        <f>A183+1</f>
        <v>36</v>
      </c>
      <c r="B198" s="102" t="s">
        <v>221</v>
      </c>
      <c r="C198" s="98"/>
      <c r="D198" s="98"/>
      <c r="E198" s="98"/>
      <c r="F198" s="98"/>
      <c r="G198" s="98"/>
      <c r="H198" s="98"/>
      <c r="I198" s="98"/>
      <c r="J198" s="98"/>
      <c r="K198" s="98"/>
      <c r="L198" s="104"/>
      <c r="M198" s="99" t="s">
        <v>221</v>
      </c>
      <c r="N198" s="98"/>
      <c r="O198" s="98"/>
      <c r="P198" s="98"/>
      <c r="Q198" s="98"/>
      <c r="R198" s="98"/>
      <c r="S198" s="98"/>
      <c r="T198" s="98"/>
      <c r="U198" s="98"/>
      <c r="V198" s="98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1"/>
      <c r="CH198" s="71"/>
      <c r="CI198" s="71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  <c r="DF198" s="71"/>
      <c r="DG198" s="71"/>
      <c r="DH198" s="71"/>
      <c r="DI198" s="71"/>
      <c r="DJ198" s="71"/>
      <c r="DK198" s="71"/>
      <c r="DL198" s="71"/>
      <c r="DM198" s="71"/>
      <c r="DN198" s="71"/>
      <c r="DO198" s="71"/>
      <c r="DP198" s="71"/>
      <c r="DQ198" s="71"/>
      <c r="DR198" s="71"/>
      <c r="DS198" s="71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  <c r="EO198" s="71"/>
      <c r="EP198" s="71"/>
      <c r="EQ198" s="71"/>
      <c r="ER198" s="71"/>
      <c r="ES198" s="71"/>
      <c r="ET198" s="71"/>
      <c r="EU198" s="71"/>
      <c r="EV198" s="71"/>
      <c r="EW198" s="71"/>
      <c r="EX198" s="71"/>
      <c r="EY198" s="71"/>
      <c r="EZ198" s="71"/>
      <c r="FA198" s="71"/>
      <c r="FB198" s="71"/>
      <c r="FC198" s="71"/>
      <c r="FD198" s="71"/>
      <c r="FE198" s="71"/>
      <c r="FF198" s="71"/>
    </row>
    <row r="199" spans="1:162" ht="15.75" customHeight="1" x14ac:dyDescent="0.25">
      <c r="B199" s="102" t="str">
        <f t="array" ref="B199:B202">Label_FinancialYears</f>
        <v>2010-11</v>
      </c>
      <c r="C199" s="105">
        <f t="array" ref="C199:J202">_1365_VictoriaLocalHospitalNetwork</f>
        <v>0</v>
      </c>
      <c r="D199" s="105">
        <v>0</v>
      </c>
      <c r="E199" s="105">
        <v>0</v>
      </c>
      <c r="F199" s="105">
        <v>0</v>
      </c>
      <c r="G199" s="105">
        <v>0</v>
      </c>
      <c r="H199" s="105">
        <v>0</v>
      </c>
      <c r="I199" s="105">
        <v>0</v>
      </c>
      <c r="J199" s="105">
        <v>0</v>
      </c>
      <c r="K199" s="105">
        <f t="shared" ref="K199:K202" si="37">SUM(C199:J199)</f>
        <v>0</v>
      </c>
      <c r="L199" s="104"/>
      <c r="M199" s="104" t="s">
        <v>9</v>
      </c>
      <c r="N199" s="105">
        <f t="array" ref="N199:V202">C199:K202/Population_IncludingTotal</f>
        <v>0</v>
      </c>
      <c r="O199" s="105">
        <v>0</v>
      </c>
      <c r="P199" s="105">
        <v>0</v>
      </c>
      <c r="Q199" s="105">
        <v>0</v>
      </c>
      <c r="R199" s="105">
        <v>0</v>
      </c>
      <c r="S199" s="105">
        <v>0</v>
      </c>
      <c r="T199" s="105">
        <v>0</v>
      </c>
      <c r="U199" s="105">
        <v>0</v>
      </c>
      <c r="V199" s="105">
        <v>0</v>
      </c>
    </row>
    <row r="200" spans="1:162" ht="15.75" customHeight="1" x14ac:dyDescent="0.25">
      <c r="A200" s="72"/>
      <c r="B200" s="60" t="str">
        <v>2011-12</v>
      </c>
      <c r="C200" s="66">
        <v>0</v>
      </c>
      <c r="D200" s="66">
        <v>0</v>
      </c>
      <c r="E200" s="66">
        <v>0</v>
      </c>
      <c r="F200" s="66">
        <v>0</v>
      </c>
      <c r="G200" s="66">
        <v>0</v>
      </c>
      <c r="H200" s="66">
        <v>0</v>
      </c>
      <c r="I200" s="66">
        <v>0</v>
      </c>
      <c r="J200" s="66">
        <v>0</v>
      </c>
      <c r="K200" s="66">
        <f t="shared" si="37"/>
        <v>0</v>
      </c>
      <c r="M200" s="19" t="s">
        <v>10</v>
      </c>
      <c r="N200" s="66">
        <v>0</v>
      </c>
      <c r="O200" s="66">
        <v>0</v>
      </c>
      <c r="P200" s="66">
        <v>0</v>
      </c>
      <c r="Q200" s="66">
        <v>0</v>
      </c>
      <c r="R200" s="66">
        <v>0</v>
      </c>
      <c r="S200" s="66">
        <v>0</v>
      </c>
      <c r="T200" s="66">
        <v>0</v>
      </c>
      <c r="U200" s="66">
        <v>0</v>
      </c>
      <c r="V200" s="66">
        <v>0</v>
      </c>
    </row>
    <row r="201" spans="1:162" ht="15.75" customHeight="1" x14ac:dyDescent="0.25">
      <c r="B201" s="60" t="str">
        <v>2012-13</v>
      </c>
      <c r="C201" s="66">
        <v>0</v>
      </c>
      <c r="D201" s="61">
        <v>106000000</v>
      </c>
      <c r="E201" s="66">
        <v>0</v>
      </c>
      <c r="F201" s="66">
        <v>0</v>
      </c>
      <c r="G201" s="66">
        <v>0</v>
      </c>
      <c r="H201" s="66">
        <v>0</v>
      </c>
      <c r="I201" s="66">
        <v>0</v>
      </c>
      <c r="J201" s="66">
        <v>0</v>
      </c>
      <c r="K201" s="61">
        <f t="shared" si="37"/>
        <v>106000000</v>
      </c>
      <c r="M201" s="19" t="s">
        <v>11</v>
      </c>
      <c r="N201" s="66">
        <v>0</v>
      </c>
      <c r="O201" s="66">
        <v>18.660322626415763</v>
      </c>
      <c r="P201" s="66">
        <v>0</v>
      </c>
      <c r="Q201" s="66">
        <v>0</v>
      </c>
      <c r="R201" s="66">
        <v>0</v>
      </c>
      <c r="S201" s="66">
        <v>0</v>
      </c>
      <c r="T201" s="66">
        <v>0</v>
      </c>
      <c r="U201" s="66">
        <v>0</v>
      </c>
      <c r="V201" s="66">
        <v>4.6252587035914745</v>
      </c>
    </row>
    <row r="202" spans="1:162" ht="15.75" customHeight="1" x14ac:dyDescent="0.25">
      <c r="B202" s="63" t="str">
        <v>2013-14</v>
      </c>
      <c r="C202" s="68">
        <v>0</v>
      </c>
      <c r="D202" s="68">
        <v>0</v>
      </c>
      <c r="E202" s="68">
        <v>0</v>
      </c>
      <c r="F202" s="68">
        <v>0</v>
      </c>
      <c r="G202" s="68">
        <v>0</v>
      </c>
      <c r="H202" s="68">
        <v>0</v>
      </c>
      <c r="I202" s="68">
        <v>0</v>
      </c>
      <c r="J202" s="68">
        <v>0</v>
      </c>
      <c r="K202" s="68">
        <f t="shared" si="37"/>
        <v>0</v>
      </c>
      <c r="M202" s="5" t="s">
        <v>32</v>
      </c>
      <c r="N202" s="68">
        <v>0</v>
      </c>
      <c r="O202" s="68">
        <v>0</v>
      </c>
      <c r="P202" s="68">
        <v>0</v>
      </c>
      <c r="Q202" s="68">
        <v>0</v>
      </c>
      <c r="R202" s="68">
        <v>0</v>
      </c>
      <c r="S202" s="68">
        <v>0</v>
      </c>
      <c r="T202" s="68">
        <v>0</v>
      </c>
      <c r="U202" s="68">
        <v>0</v>
      </c>
      <c r="V202" s="68">
        <v>0</v>
      </c>
    </row>
    <row r="203" spans="1:162" s="72" customFormat="1" ht="15.75" customHeight="1" x14ac:dyDescent="0.25">
      <c r="B203" s="18" t="s">
        <v>275</v>
      </c>
      <c r="C203" s="66"/>
      <c r="D203" s="66"/>
      <c r="E203" s="66"/>
      <c r="F203" s="66"/>
      <c r="G203" s="66"/>
      <c r="H203" s="66"/>
      <c r="I203" s="66"/>
      <c r="J203" s="66"/>
      <c r="K203" s="66"/>
      <c r="M203" s="18" t="s">
        <v>275</v>
      </c>
      <c r="N203" s="66"/>
      <c r="O203" s="66"/>
      <c r="P203" s="66"/>
      <c r="Q203" s="66"/>
      <c r="R203" s="66"/>
      <c r="S203" s="66"/>
      <c r="T203" s="66"/>
      <c r="U203" s="66"/>
      <c r="V203" s="66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1"/>
      <c r="BH203" s="71"/>
      <c r="BI203" s="71"/>
      <c r="BJ203" s="71"/>
      <c r="BK203" s="71"/>
      <c r="BL203" s="71"/>
      <c r="BM203" s="71"/>
      <c r="BN203" s="71"/>
      <c r="BO203" s="71"/>
      <c r="BP203" s="71"/>
      <c r="BQ203" s="71"/>
      <c r="BR203" s="71"/>
      <c r="BS203" s="71"/>
      <c r="BT203" s="71"/>
      <c r="BU203" s="71"/>
      <c r="BV203" s="71"/>
      <c r="BW203" s="71"/>
      <c r="BX203" s="71"/>
      <c r="BY203" s="71"/>
      <c r="BZ203" s="71"/>
      <c r="CA203" s="71"/>
      <c r="CB203" s="71"/>
      <c r="CC203" s="71"/>
      <c r="CD203" s="71"/>
      <c r="CE203" s="71"/>
      <c r="CF203" s="71"/>
      <c r="CG203" s="71"/>
      <c r="CH203" s="71"/>
      <c r="CI203" s="71"/>
      <c r="CJ203" s="71"/>
      <c r="CK203" s="71"/>
      <c r="CL203" s="71"/>
      <c r="CM203" s="71"/>
      <c r="CN203" s="71"/>
      <c r="CO203" s="71"/>
      <c r="CP203" s="71"/>
      <c r="CQ203" s="71"/>
      <c r="CR203" s="71"/>
      <c r="CS203" s="71"/>
      <c r="CT203" s="71"/>
      <c r="CU203" s="71"/>
      <c r="CV203" s="71"/>
      <c r="CW203" s="71"/>
      <c r="CX203" s="71"/>
      <c r="CY203" s="71"/>
      <c r="CZ203" s="71"/>
      <c r="DA203" s="71"/>
      <c r="DB203" s="71"/>
      <c r="DC203" s="71"/>
      <c r="DD203" s="71"/>
      <c r="DE203" s="71"/>
      <c r="DF203" s="71"/>
      <c r="DG203" s="71"/>
      <c r="DH203" s="71"/>
      <c r="DI203" s="71"/>
      <c r="DJ203" s="71"/>
      <c r="DK203" s="71"/>
      <c r="DL203" s="71"/>
      <c r="DM203" s="71"/>
      <c r="DN203" s="71"/>
      <c r="DO203" s="71"/>
      <c r="DP203" s="71"/>
      <c r="DQ203" s="71"/>
      <c r="DR203" s="71"/>
      <c r="DS203" s="71"/>
      <c r="DT203" s="71"/>
      <c r="DU203" s="71"/>
      <c r="DV203" s="71"/>
      <c r="DW203" s="71"/>
      <c r="DX203" s="71"/>
      <c r="DY203" s="71"/>
      <c r="DZ203" s="71"/>
      <c r="EA203" s="71"/>
      <c r="EB203" s="71"/>
      <c r="EC203" s="71"/>
      <c r="ED203" s="71"/>
      <c r="EE203" s="71"/>
      <c r="EF203" s="71"/>
      <c r="EG203" s="71"/>
      <c r="EH203" s="71"/>
      <c r="EI203" s="71"/>
      <c r="EJ203" s="71"/>
      <c r="EK203" s="71"/>
      <c r="EL203" s="71"/>
      <c r="EM203" s="71"/>
      <c r="EN203" s="71"/>
      <c r="EO203" s="71"/>
      <c r="EP203" s="71"/>
      <c r="EQ203" s="71"/>
      <c r="ER203" s="71"/>
      <c r="ES203" s="71"/>
      <c r="ET203" s="71"/>
      <c r="EU203" s="71"/>
      <c r="EV203" s="71"/>
      <c r="EW203" s="71"/>
      <c r="EX203" s="71"/>
      <c r="EY203" s="71"/>
      <c r="EZ203" s="71"/>
      <c r="FA203" s="71"/>
      <c r="FB203" s="71"/>
      <c r="FC203" s="71"/>
      <c r="FD203" s="71"/>
      <c r="FE203" s="71"/>
      <c r="FF203" s="71"/>
    </row>
    <row r="204" spans="1:162" ht="15.75" customHeight="1" x14ac:dyDescent="0.25">
      <c r="A204" s="22">
        <f>A20+1</f>
        <v>42</v>
      </c>
      <c r="B204" s="60" t="s">
        <v>227</v>
      </c>
      <c r="C204" s="98"/>
      <c r="D204" s="98"/>
      <c r="E204" s="98"/>
      <c r="F204" s="98"/>
      <c r="G204" s="98"/>
      <c r="H204" s="98"/>
      <c r="I204" s="98"/>
      <c r="J204" s="98"/>
      <c r="K204" s="98"/>
      <c r="L204" s="72"/>
      <c r="M204" s="99" t="s">
        <v>227</v>
      </c>
      <c r="N204" s="98"/>
      <c r="O204" s="98"/>
      <c r="P204" s="98"/>
      <c r="Q204" s="98"/>
      <c r="R204" s="98"/>
      <c r="S204" s="98"/>
      <c r="T204" s="98"/>
      <c r="U204" s="98"/>
      <c r="V204" s="98"/>
    </row>
    <row r="205" spans="1:162" ht="15.75" customHeight="1" x14ac:dyDescent="0.25">
      <c r="B205" s="60" t="str">
        <f t="array" ref="B205:B208">Label_FinancialYears</f>
        <v>2010-11</v>
      </c>
      <c r="C205" s="61">
        <f t="array" ref="C205:J208">_1437_NationalDisability</f>
        <v>340688068.77341598</v>
      </c>
      <c r="D205" s="61">
        <v>260773202.14566201</v>
      </c>
      <c r="E205" s="61">
        <v>210531435.63816401</v>
      </c>
      <c r="F205" s="61">
        <v>110040263.12292001</v>
      </c>
      <c r="G205" s="61">
        <v>77461780.392956406</v>
      </c>
      <c r="H205" s="61">
        <v>24210050.787888501</v>
      </c>
      <c r="I205" s="61">
        <v>17311439.7133343</v>
      </c>
      <c r="J205" s="61">
        <v>10927759.425658301</v>
      </c>
      <c r="K205" s="62">
        <f t="shared" ref="K205:K208" si="38">SUM(C205:J205)</f>
        <v>1051943999.9999996</v>
      </c>
      <c r="M205" s="19" t="s">
        <v>9</v>
      </c>
      <c r="N205" s="66">
        <f t="array" ref="N205:V208">C205:K208/Population_IncludingTotal</f>
        <v>47.450312097135736</v>
      </c>
      <c r="O205" s="66">
        <v>47.45031209713575</v>
      </c>
      <c r="P205" s="66">
        <v>47.450312097135786</v>
      </c>
      <c r="Q205" s="66">
        <v>47.450312097135786</v>
      </c>
      <c r="R205" s="66">
        <v>47.450312097135779</v>
      </c>
      <c r="S205" s="66">
        <v>47.450312097135743</v>
      </c>
      <c r="T205" s="66">
        <v>47.450312097135672</v>
      </c>
      <c r="U205" s="66">
        <v>47.4503120971359</v>
      </c>
      <c r="V205" s="66">
        <v>47.450312097135765</v>
      </c>
    </row>
    <row r="206" spans="1:162" ht="15.75" customHeight="1" x14ac:dyDescent="0.25">
      <c r="A206" s="72"/>
      <c r="B206" s="60" t="str">
        <v>2011-12</v>
      </c>
      <c r="C206" s="61">
        <v>389791481.800484</v>
      </c>
      <c r="D206" s="61">
        <v>299669440.48951101</v>
      </c>
      <c r="E206" s="61">
        <v>242552010.44358799</v>
      </c>
      <c r="F206" s="61">
        <v>128377109.25402901</v>
      </c>
      <c r="G206" s="61">
        <v>88405885.478389502</v>
      </c>
      <c r="H206" s="61">
        <v>27480394.155836198</v>
      </c>
      <c r="I206" s="61">
        <v>19920526.6872628</v>
      </c>
      <c r="J206" s="61">
        <v>12491151.690898901</v>
      </c>
      <c r="K206" s="62">
        <f t="shared" si="38"/>
        <v>1208687999.9999993</v>
      </c>
      <c r="M206" s="19" t="s">
        <v>10</v>
      </c>
      <c r="N206" s="66">
        <v>53.678515923296708</v>
      </c>
      <c r="O206" s="66">
        <v>53.678515923296743</v>
      </c>
      <c r="P206" s="66">
        <v>53.678515923296679</v>
      </c>
      <c r="Q206" s="66">
        <v>53.6785159232967</v>
      </c>
      <c r="R206" s="66">
        <v>53.67851592329675</v>
      </c>
      <c r="S206" s="66">
        <v>53.678515923296686</v>
      </c>
      <c r="T206" s="66">
        <v>53.678515923296722</v>
      </c>
      <c r="U206" s="66">
        <v>53.678515923296651</v>
      </c>
      <c r="V206" s="66">
        <v>53.678515923296708</v>
      </c>
    </row>
    <row r="207" spans="1:162" ht="15.75" customHeight="1" x14ac:dyDescent="0.25">
      <c r="B207" s="102" t="str">
        <v>2012-13</v>
      </c>
      <c r="C207" s="103">
        <v>408608899.93807</v>
      </c>
      <c r="D207" s="103">
        <v>315502378.50656199</v>
      </c>
      <c r="E207" s="103">
        <v>255983449.22079</v>
      </c>
      <c r="F207" s="103">
        <v>137714948.52414301</v>
      </c>
      <c r="G207" s="103">
        <v>92320556.712500498</v>
      </c>
      <c r="H207" s="103">
        <v>28463519.848272301</v>
      </c>
      <c r="I207" s="103">
        <v>20990551.081902601</v>
      </c>
      <c r="J207" s="103">
        <v>13290696.1677594</v>
      </c>
      <c r="K207" s="106">
        <f t="shared" si="38"/>
        <v>1272875000</v>
      </c>
      <c r="L207" s="104"/>
      <c r="M207" s="104" t="s">
        <v>11</v>
      </c>
      <c r="N207" s="105">
        <v>55.541284644660415</v>
      </c>
      <c r="O207" s="105">
        <v>55.54128464466028</v>
      </c>
      <c r="P207" s="105">
        <v>55.541284644660337</v>
      </c>
      <c r="Q207" s="105">
        <v>55.541284644660273</v>
      </c>
      <c r="R207" s="105">
        <v>55.541284644660351</v>
      </c>
      <c r="S207" s="105">
        <v>55.54128464466033</v>
      </c>
      <c r="T207" s="105">
        <v>55.541284644660479</v>
      </c>
      <c r="U207" s="105">
        <v>55.541284644660543</v>
      </c>
      <c r="V207" s="105">
        <v>55.541284644660358</v>
      </c>
    </row>
    <row r="208" spans="1:162" s="72" customFormat="1" ht="15.75" customHeight="1" x14ac:dyDescent="0.25">
      <c r="A208" s="22"/>
      <c r="B208" s="102" t="str">
        <v>2013-14</v>
      </c>
      <c r="C208" s="103">
        <v>427221673.51440102</v>
      </c>
      <c r="D208" s="103">
        <v>331184779.67864901</v>
      </c>
      <c r="E208" s="103">
        <v>268252651.92308399</v>
      </c>
      <c r="F208" s="103">
        <v>145883096.465808</v>
      </c>
      <c r="G208" s="103">
        <v>95975316.243344903</v>
      </c>
      <c r="H208" s="103">
        <v>29411140.644170299</v>
      </c>
      <c r="I208" s="103">
        <v>21969694.623427801</v>
      </c>
      <c r="J208" s="103">
        <v>13952646.907115599</v>
      </c>
      <c r="K208" s="106">
        <f t="shared" si="38"/>
        <v>1333851000.0000007</v>
      </c>
      <c r="L208" s="104"/>
      <c r="M208" s="104" t="s">
        <v>32</v>
      </c>
      <c r="N208" s="105">
        <v>57.228245731729018</v>
      </c>
      <c r="O208" s="105">
        <v>57.228245731729061</v>
      </c>
      <c r="P208" s="105">
        <v>57.228245731729011</v>
      </c>
      <c r="Q208" s="105">
        <v>57.228245731728876</v>
      </c>
      <c r="R208" s="105">
        <v>57.228245731729004</v>
      </c>
      <c r="S208" s="105">
        <v>57.228245731729018</v>
      </c>
      <c r="T208" s="105">
        <v>57.228245731728904</v>
      </c>
      <c r="U208" s="105">
        <v>57.228245731728784</v>
      </c>
      <c r="V208" s="105">
        <v>57.228245731729011</v>
      </c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/>
      <c r="BL208" s="71"/>
      <c r="BM208" s="71"/>
      <c r="BN208" s="71"/>
      <c r="BO208" s="71"/>
      <c r="BP208" s="71"/>
      <c r="BQ208" s="71"/>
      <c r="BR208" s="71"/>
      <c r="BS208" s="71"/>
      <c r="BT208" s="71"/>
      <c r="BU208" s="71"/>
      <c r="BV208" s="71"/>
      <c r="BW208" s="71"/>
      <c r="BX208" s="71"/>
      <c r="BY208" s="71"/>
      <c r="BZ208" s="71"/>
      <c r="CA208" s="71"/>
      <c r="CB208" s="71"/>
      <c r="CC208" s="71"/>
      <c r="CD208" s="71"/>
      <c r="CE208" s="71"/>
      <c r="CF208" s="71"/>
      <c r="CG208" s="71"/>
      <c r="CH208" s="71"/>
      <c r="CI208" s="71"/>
      <c r="CJ208" s="71"/>
      <c r="CK208" s="71"/>
      <c r="CL208" s="71"/>
      <c r="CM208" s="71"/>
      <c r="CN208" s="71"/>
      <c r="CO208" s="71"/>
      <c r="CP208" s="71"/>
      <c r="CQ208" s="71"/>
      <c r="CR208" s="71"/>
      <c r="CS208" s="71"/>
      <c r="CT208" s="71"/>
      <c r="CU208" s="71"/>
      <c r="CV208" s="71"/>
      <c r="CW208" s="71"/>
      <c r="CX208" s="71"/>
      <c r="CY208" s="71"/>
      <c r="CZ208" s="71"/>
      <c r="DA208" s="71"/>
      <c r="DB208" s="71"/>
      <c r="DC208" s="71"/>
      <c r="DD208" s="71"/>
      <c r="DE208" s="71"/>
      <c r="DF208" s="71"/>
      <c r="DG208" s="71"/>
      <c r="DH208" s="71"/>
      <c r="DI208" s="71"/>
      <c r="DJ208" s="71"/>
      <c r="DK208" s="71"/>
      <c r="DL208" s="71"/>
      <c r="DM208" s="71"/>
      <c r="DN208" s="71"/>
      <c r="DO208" s="71"/>
      <c r="DP208" s="71"/>
      <c r="DQ208" s="71"/>
      <c r="DR208" s="71"/>
      <c r="DS208" s="71"/>
      <c r="DT208" s="71"/>
      <c r="DU208" s="71"/>
      <c r="DV208" s="71"/>
      <c r="DW208" s="71"/>
      <c r="DX208" s="71"/>
      <c r="DY208" s="71"/>
      <c r="DZ208" s="71"/>
      <c r="EA208" s="71"/>
      <c r="EB208" s="71"/>
      <c r="EC208" s="71"/>
      <c r="ED208" s="71"/>
      <c r="EE208" s="71"/>
      <c r="EF208" s="71"/>
      <c r="EG208" s="71"/>
      <c r="EH208" s="71"/>
      <c r="EI208" s="71"/>
      <c r="EJ208" s="71"/>
      <c r="EK208" s="71"/>
      <c r="EL208" s="71"/>
      <c r="EM208" s="71"/>
      <c r="EN208" s="71"/>
      <c r="EO208" s="71"/>
      <c r="EP208" s="71"/>
      <c r="EQ208" s="71"/>
      <c r="ER208" s="71"/>
      <c r="ES208" s="71"/>
      <c r="ET208" s="71"/>
      <c r="EU208" s="71"/>
      <c r="EV208" s="71"/>
      <c r="EW208" s="71"/>
      <c r="EX208" s="71"/>
      <c r="EY208" s="71"/>
      <c r="EZ208" s="71"/>
      <c r="FA208" s="71"/>
      <c r="FB208" s="71"/>
      <c r="FC208" s="71"/>
      <c r="FD208" s="71"/>
      <c r="FE208" s="71"/>
      <c r="FF208" s="71"/>
    </row>
    <row r="209" spans="1:162" s="72" customFormat="1" ht="15.75" customHeight="1" x14ac:dyDescent="0.25">
      <c r="A209" s="22">
        <f>A235+1</f>
        <v>45</v>
      </c>
      <c r="B209" s="102" t="s">
        <v>230</v>
      </c>
      <c r="C209" s="98"/>
      <c r="D209" s="98"/>
      <c r="E209" s="98"/>
      <c r="F209" s="98"/>
      <c r="G209" s="98"/>
      <c r="H209" s="98"/>
      <c r="I209" s="98"/>
      <c r="J209" s="98"/>
      <c r="K209" s="98"/>
      <c r="L209" s="104"/>
      <c r="M209" s="99" t="s">
        <v>230</v>
      </c>
      <c r="N209" s="98"/>
      <c r="O209" s="98"/>
      <c r="P209" s="98"/>
      <c r="Q209" s="98"/>
      <c r="R209" s="98"/>
      <c r="S209" s="98"/>
      <c r="T209" s="98"/>
      <c r="U209" s="98"/>
      <c r="V209" s="98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1"/>
      <c r="CH209" s="71"/>
      <c r="CI209" s="71"/>
      <c r="CJ209" s="71"/>
      <c r="CK209" s="71"/>
      <c r="CL209" s="71"/>
      <c r="CM209" s="71"/>
      <c r="CN209" s="71"/>
      <c r="CO209" s="71"/>
      <c r="CP209" s="71"/>
      <c r="CQ209" s="71"/>
      <c r="CR209" s="71"/>
      <c r="CS209" s="71"/>
      <c r="CT209" s="71"/>
      <c r="CU209" s="71"/>
      <c r="CV209" s="71"/>
      <c r="CW209" s="71"/>
      <c r="CX209" s="71"/>
      <c r="CY209" s="71"/>
      <c r="CZ209" s="71"/>
      <c r="DA209" s="71"/>
      <c r="DB209" s="71"/>
      <c r="DC209" s="71"/>
      <c r="DD209" s="71"/>
      <c r="DE209" s="71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71"/>
      <c r="DQ209" s="71"/>
      <c r="DR209" s="71"/>
      <c r="DS209" s="71"/>
      <c r="DT209" s="71"/>
      <c r="DU209" s="71"/>
      <c r="DV209" s="71"/>
      <c r="DW209" s="71"/>
      <c r="DX209" s="71"/>
      <c r="DY209" s="71"/>
      <c r="DZ209" s="71"/>
      <c r="EA209" s="71"/>
      <c r="EB209" s="71"/>
      <c r="EC209" s="71"/>
      <c r="ED209" s="71"/>
      <c r="EE209" s="71"/>
      <c r="EF209" s="71"/>
      <c r="EG209" s="71"/>
      <c r="EH209" s="71"/>
      <c r="EI209" s="71"/>
      <c r="EJ209" s="71"/>
      <c r="EK209" s="71"/>
      <c r="EL209" s="71"/>
      <c r="EM209" s="71"/>
      <c r="EN209" s="71"/>
      <c r="EO209" s="71"/>
      <c r="EP209" s="71"/>
      <c r="EQ209" s="71"/>
      <c r="ER209" s="71"/>
      <c r="ES209" s="71"/>
      <c r="ET209" s="71"/>
      <c r="EU209" s="71"/>
      <c r="EV209" s="71"/>
      <c r="EW209" s="71"/>
      <c r="EX209" s="71"/>
      <c r="EY209" s="71"/>
      <c r="EZ209" s="71"/>
      <c r="FA209" s="71"/>
      <c r="FB209" s="71"/>
      <c r="FC209" s="71"/>
      <c r="FD209" s="71"/>
      <c r="FE209" s="71"/>
      <c r="FF209" s="71"/>
    </row>
    <row r="210" spans="1:162" s="72" customFormat="1" ht="15.75" customHeight="1" x14ac:dyDescent="0.25">
      <c r="A210" s="22"/>
      <c r="B210" s="102" t="str">
        <f t="array" ref="B210:B213">Label_FinancialYears</f>
        <v>2010-11</v>
      </c>
      <c r="C210" s="103">
        <f t="array" ref="C210:J213">_1464_CertainConcessionsforCardHolders_IncludingExtensionofFringeBenefits</f>
        <v>85038000</v>
      </c>
      <c r="D210" s="103">
        <v>60795000</v>
      </c>
      <c r="E210" s="103">
        <v>42452000</v>
      </c>
      <c r="F210" s="103">
        <v>21375000</v>
      </c>
      <c r="G210" s="103">
        <v>24186000</v>
      </c>
      <c r="H210" s="103">
        <v>7767000</v>
      </c>
      <c r="I210" s="103">
        <v>1725000</v>
      </c>
      <c r="J210" s="103">
        <v>1181000</v>
      </c>
      <c r="K210" s="103">
        <f t="shared" ref="K210:K213" si="39">SUM(C210:J210)</f>
        <v>244519000</v>
      </c>
      <c r="L210" s="104"/>
      <c r="M210" s="104" t="s">
        <v>9</v>
      </c>
      <c r="N210" s="105">
        <f t="array" ref="N210:V213">C210:K213/Population_IncludingTotal</f>
        <v>11.843912393656115</v>
      </c>
      <c r="O210" s="105">
        <v>11.062262917391399</v>
      </c>
      <c r="P210" s="105">
        <v>9.5679803970445914</v>
      </c>
      <c r="Q210" s="105">
        <v>9.2170846587608875</v>
      </c>
      <c r="R210" s="105">
        <v>14.815477291633231</v>
      </c>
      <c r="S210" s="105">
        <v>15.222874883138417</v>
      </c>
      <c r="T210" s="105">
        <v>4.7281907064328061</v>
      </c>
      <c r="U210" s="105">
        <v>5.1281160578204856</v>
      </c>
      <c r="V210" s="105">
        <v>11.029582243617098</v>
      </c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  <c r="BJ210" s="71"/>
      <c r="BK210" s="71"/>
      <c r="BL210" s="71"/>
      <c r="BM210" s="71"/>
      <c r="BN210" s="71"/>
      <c r="BO210" s="71"/>
      <c r="BP210" s="71"/>
      <c r="BQ210" s="71"/>
      <c r="BR210" s="71"/>
      <c r="BS210" s="71"/>
      <c r="BT210" s="71"/>
      <c r="BU210" s="71"/>
      <c r="BV210" s="71"/>
      <c r="BW210" s="71"/>
      <c r="BX210" s="71"/>
      <c r="BY210" s="71"/>
      <c r="BZ210" s="71"/>
      <c r="CA210" s="71"/>
      <c r="CB210" s="71"/>
      <c r="CC210" s="71"/>
      <c r="CD210" s="71"/>
      <c r="CE210" s="71"/>
      <c r="CF210" s="71"/>
      <c r="CG210" s="71"/>
      <c r="CH210" s="71"/>
      <c r="CI210" s="71"/>
      <c r="CJ210" s="71"/>
      <c r="CK210" s="71"/>
      <c r="CL210" s="71"/>
      <c r="CM210" s="71"/>
      <c r="CN210" s="71"/>
      <c r="CO210" s="71"/>
      <c r="CP210" s="71"/>
      <c r="CQ210" s="71"/>
      <c r="CR210" s="71"/>
      <c r="CS210" s="71"/>
      <c r="CT210" s="71"/>
      <c r="CU210" s="71"/>
      <c r="CV210" s="71"/>
      <c r="CW210" s="71"/>
      <c r="CX210" s="71"/>
      <c r="CY210" s="71"/>
      <c r="CZ210" s="71"/>
      <c r="DA210" s="71"/>
      <c r="DB210" s="71"/>
      <c r="DC210" s="71"/>
      <c r="DD210" s="71"/>
      <c r="DE210" s="71"/>
      <c r="DF210" s="71"/>
      <c r="DG210" s="71"/>
      <c r="DH210" s="71"/>
      <c r="DI210" s="71"/>
      <c r="DJ210" s="71"/>
      <c r="DK210" s="71"/>
      <c r="DL210" s="71"/>
      <c r="DM210" s="71"/>
      <c r="DN210" s="71"/>
      <c r="DO210" s="71"/>
      <c r="DP210" s="71"/>
      <c r="DQ210" s="71"/>
      <c r="DR210" s="71"/>
      <c r="DS210" s="71"/>
      <c r="DT210" s="71"/>
      <c r="DU210" s="71"/>
      <c r="DV210" s="71"/>
      <c r="DW210" s="71"/>
      <c r="DX210" s="71"/>
      <c r="DY210" s="71"/>
      <c r="DZ210" s="71"/>
      <c r="EA210" s="71"/>
      <c r="EB210" s="71"/>
      <c r="EC210" s="71"/>
      <c r="ED210" s="71"/>
      <c r="EE210" s="71"/>
      <c r="EF210" s="71"/>
      <c r="EG210" s="71"/>
      <c r="EH210" s="71"/>
      <c r="EI210" s="71"/>
      <c r="EJ210" s="71"/>
      <c r="EK210" s="71"/>
      <c r="EL210" s="71"/>
      <c r="EM210" s="71"/>
      <c r="EN210" s="71"/>
      <c r="EO210" s="71"/>
      <c r="EP210" s="71"/>
      <c r="EQ210" s="71"/>
      <c r="ER210" s="71"/>
      <c r="ES210" s="71"/>
      <c r="ET210" s="71"/>
      <c r="EU210" s="71"/>
      <c r="EV210" s="71"/>
      <c r="EW210" s="71"/>
      <c r="EX210" s="71"/>
      <c r="EY210" s="71"/>
      <c r="EZ210" s="71"/>
      <c r="FA210" s="71"/>
      <c r="FB210" s="71"/>
      <c r="FC210" s="71"/>
      <c r="FD210" s="71"/>
      <c r="FE210" s="71"/>
      <c r="FF210" s="71"/>
    </row>
    <row r="211" spans="1:162" s="72" customFormat="1" ht="15.75" customHeight="1" x14ac:dyDescent="0.25">
      <c r="B211" s="102" t="str">
        <v>2011-12</v>
      </c>
      <c r="C211" s="103">
        <v>88531000</v>
      </c>
      <c r="D211" s="103">
        <v>63291000</v>
      </c>
      <c r="E211" s="103">
        <v>44196000</v>
      </c>
      <c r="F211" s="103">
        <v>22255000</v>
      </c>
      <c r="G211" s="103">
        <v>25180000</v>
      </c>
      <c r="H211" s="103">
        <v>8083000</v>
      </c>
      <c r="I211" s="103">
        <v>1799000</v>
      </c>
      <c r="J211" s="103">
        <v>1232000</v>
      </c>
      <c r="K211" s="103">
        <f t="shared" si="39"/>
        <v>254567000</v>
      </c>
      <c r="L211" s="104"/>
      <c r="M211" s="104" t="s">
        <v>10</v>
      </c>
      <c r="N211" s="105">
        <v>12.191679179992487</v>
      </c>
      <c r="O211" s="105">
        <v>11.337048401571291</v>
      </c>
      <c r="P211" s="105">
        <v>9.7808947673009694</v>
      </c>
      <c r="Q211" s="105">
        <v>9.3055169945375305</v>
      </c>
      <c r="R211" s="105">
        <v>15.288858017026614</v>
      </c>
      <c r="S211" s="105">
        <v>15.788836278968013</v>
      </c>
      <c r="T211" s="105">
        <v>4.8476454293628812</v>
      </c>
      <c r="U211" s="105">
        <v>5.2943021791725933</v>
      </c>
      <c r="V211" s="105">
        <v>11.305464075961606</v>
      </c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/>
      <c r="BL211" s="71"/>
      <c r="BM211" s="71"/>
      <c r="BN211" s="71"/>
      <c r="BO211" s="71"/>
      <c r="BP211" s="71"/>
      <c r="BQ211" s="71"/>
      <c r="BR211" s="71"/>
      <c r="BS211" s="71"/>
      <c r="BT211" s="71"/>
      <c r="BU211" s="71"/>
      <c r="BV211" s="71"/>
      <c r="BW211" s="71"/>
      <c r="BX211" s="71"/>
      <c r="BY211" s="71"/>
      <c r="BZ211" s="71"/>
      <c r="CA211" s="71"/>
      <c r="CB211" s="71"/>
      <c r="CC211" s="71"/>
      <c r="CD211" s="71"/>
      <c r="CE211" s="71"/>
      <c r="CF211" s="71"/>
      <c r="CG211" s="71"/>
      <c r="CH211" s="71"/>
      <c r="CI211" s="71"/>
      <c r="CJ211" s="71"/>
      <c r="CK211" s="71"/>
      <c r="CL211" s="71"/>
      <c r="CM211" s="71"/>
      <c r="CN211" s="71"/>
      <c r="CO211" s="71"/>
      <c r="CP211" s="71"/>
      <c r="CQ211" s="71"/>
      <c r="CR211" s="71"/>
      <c r="CS211" s="71"/>
      <c r="CT211" s="71"/>
      <c r="CU211" s="71"/>
      <c r="CV211" s="71"/>
      <c r="CW211" s="71"/>
      <c r="CX211" s="71"/>
      <c r="CY211" s="71"/>
      <c r="CZ211" s="71"/>
      <c r="DA211" s="71"/>
      <c r="DB211" s="71"/>
      <c r="DC211" s="71"/>
      <c r="DD211" s="71"/>
      <c r="DE211" s="71"/>
      <c r="DF211" s="71"/>
      <c r="DG211" s="71"/>
      <c r="DH211" s="71"/>
      <c r="DI211" s="71"/>
      <c r="DJ211" s="71"/>
      <c r="DK211" s="71"/>
      <c r="DL211" s="71"/>
      <c r="DM211" s="71"/>
      <c r="DN211" s="71"/>
      <c r="DO211" s="71"/>
      <c r="DP211" s="71"/>
      <c r="DQ211" s="71"/>
      <c r="DR211" s="71"/>
      <c r="DS211" s="71"/>
      <c r="DT211" s="71"/>
      <c r="DU211" s="71"/>
      <c r="DV211" s="71"/>
      <c r="DW211" s="71"/>
      <c r="DX211" s="71"/>
      <c r="DY211" s="71"/>
      <c r="DZ211" s="71"/>
      <c r="EA211" s="71"/>
      <c r="EB211" s="71"/>
      <c r="EC211" s="71"/>
      <c r="ED211" s="71"/>
      <c r="EE211" s="71"/>
      <c r="EF211" s="71"/>
      <c r="EG211" s="71"/>
      <c r="EH211" s="71"/>
      <c r="EI211" s="71"/>
      <c r="EJ211" s="71"/>
      <c r="EK211" s="71"/>
      <c r="EL211" s="71"/>
      <c r="EM211" s="71"/>
      <c r="EN211" s="71"/>
      <c r="EO211" s="71"/>
      <c r="EP211" s="71"/>
      <c r="EQ211" s="71"/>
      <c r="ER211" s="71"/>
      <c r="ES211" s="71"/>
      <c r="ET211" s="71"/>
      <c r="EU211" s="71"/>
      <c r="EV211" s="71"/>
      <c r="EW211" s="71"/>
      <c r="EX211" s="71"/>
      <c r="EY211" s="71"/>
      <c r="EZ211" s="71"/>
      <c r="FA211" s="71"/>
      <c r="FB211" s="71"/>
      <c r="FC211" s="71"/>
      <c r="FD211" s="71"/>
      <c r="FE211" s="71"/>
      <c r="FF211" s="71"/>
    </row>
    <row r="212" spans="1:162" s="72" customFormat="1" ht="15.75" customHeight="1" x14ac:dyDescent="0.25">
      <c r="A212" s="22"/>
      <c r="B212" s="102" t="str">
        <v>2012-13</v>
      </c>
      <c r="C212" s="103">
        <v>94080000</v>
      </c>
      <c r="D212" s="103">
        <v>67254000</v>
      </c>
      <c r="E212" s="103">
        <v>46961000</v>
      </c>
      <c r="F212" s="103">
        <v>23649000</v>
      </c>
      <c r="G212" s="103">
        <v>26756000</v>
      </c>
      <c r="H212" s="103">
        <v>8590000</v>
      </c>
      <c r="I212" s="103">
        <v>1911000</v>
      </c>
      <c r="J212" s="103">
        <v>1307000</v>
      </c>
      <c r="K212" s="103">
        <f t="shared" si="39"/>
        <v>270508000</v>
      </c>
      <c r="L212" s="104"/>
      <c r="M212" s="104" t="s">
        <v>11</v>
      </c>
      <c r="N212" s="105">
        <v>12.788081855685517</v>
      </c>
      <c r="O212" s="105">
        <v>11.839446584122319</v>
      </c>
      <c r="P212" s="105">
        <v>10.189230108967763</v>
      </c>
      <c r="Q212" s="105">
        <v>9.5377869624029952</v>
      </c>
      <c r="R212" s="105">
        <v>16.096768313262508</v>
      </c>
      <c r="S212" s="105">
        <v>16.761793258207717</v>
      </c>
      <c r="T212" s="105">
        <v>5.0565320815924766</v>
      </c>
      <c r="U212" s="105">
        <v>5.4619004237465214</v>
      </c>
      <c r="V212" s="105">
        <v>11.803485673501156</v>
      </c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  <c r="BM212" s="71"/>
      <c r="BN212" s="71"/>
      <c r="BO212" s="71"/>
      <c r="BP212" s="71"/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1"/>
      <c r="CF212" s="71"/>
      <c r="CG212" s="71"/>
      <c r="CH212" s="71"/>
      <c r="CI212" s="71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  <c r="CT212" s="71"/>
      <c r="CU212" s="71"/>
      <c r="CV212" s="71"/>
      <c r="CW212" s="71"/>
      <c r="CX212" s="71"/>
      <c r="CY212" s="71"/>
      <c r="CZ212" s="71"/>
      <c r="DA212" s="71"/>
      <c r="DB212" s="71"/>
      <c r="DC212" s="71"/>
      <c r="DD212" s="71"/>
      <c r="DE212" s="71"/>
      <c r="DF212" s="71"/>
      <c r="DG212" s="71"/>
      <c r="DH212" s="71"/>
      <c r="DI212" s="71"/>
      <c r="DJ212" s="71"/>
      <c r="DK212" s="71"/>
      <c r="DL212" s="71"/>
      <c r="DM212" s="71"/>
      <c r="DN212" s="71"/>
      <c r="DO212" s="71"/>
      <c r="DP212" s="71"/>
      <c r="DQ212" s="71"/>
      <c r="DR212" s="71"/>
      <c r="DS212" s="71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  <c r="EI212" s="71"/>
      <c r="EJ212" s="71"/>
      <c r="EK212" s="71"/>
      <c r="EL212" s="71"/>
      <c r="EM212" s="71"/>
      <c r="EN212" s="71"/>
      <c r="EO212" s="71"/>
      <c r="EP212" s="71"/>
      <c r="EQ212" s="71"/>
      <c r="ER212" s="71"/>
      <c r="ES212" s="71"/>
      <c r="ET212" s="71"/>
      <c r="EU212" s="71"/>
      <c r="EV212" s="71"/>
      <c r="EW212" s="71"/>
      <c r="EX212" s="71"/>
      <c r="EY212" s="71"/>
      <c r="EZ212" s="71"/>
      <c r="FA212" s="71"/>
      <c r="FB212" s="71"/>
      <c r="FC212" s="71"/>
      <c r="FD212" s="71"/>
      <c r="FE212" s="71"/>
      <c r="FF212" s="71"/>
    </row>
    <row r="213" spans="1:162" s="72" customFormat="1" ht="15.75" customHeight="1" x14ac:dyDescent="0.25">
      <c r="A213" s="22"/>
      <c r="B213" s="102" t="str">
        <v>2013-14</v>
      </c>
      <c r="C213" s="103">
        <v>97276000</v>
      </c>
      <c r="D213" s="103">
        <v>69533000</v>
      </c>
      <c r="E213" s="103">
        <v>48555000</v>
      </c>
      <c r="F213" s="103">
        <v>24451000</v>
      </c>
      <c r="G213" s="103">
        <v>27662000</v>
      </c>
      <c r="H213" s="103">
        <v>8881000</v>
      </c>
      <c r="I213" s="103">
        <v>1976000</v>
      </c>
      <c r="J213" s="103">
        <v>1351000</v>
      </c>
      <c r="K213" s="103">
        <f t="shared" si="39"/>
        <v>279685000</v>
      </c>
      <c r="L213" s="104"/>
      <c r="M213" s="104" t="s">
        <v>32</v>
      </c>
      <c r="N213" s="105">
        <v>13.030553403354006</v>
      </c>
      <c r="O213" s="105">
        <v>12.015200741789563</v>
      </c>
      <c r="P213" s="105">
        <v>10.358583415983686</v>
      </c>
      <c r="Q213" s="105">
        <v>9.5918435396966437</v>
      </c>
      <c r="R213" s="105">
        <v>16.494321617209142</v>
      </c>
      <c r="S213" s="105">
        <v>17.280664374512334</v>
      </c>
      <c r="T213" s="105">
        <v>5.1472273740804804</v>
      </c>
      <c r="U213" s="105">
        <v>5.5412682982851189</v>
      </c>
      <c r="V213" s="105">
        <v>11.999752526690477</v>
      </c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1"/>
      <c r="BN213" s="71"/>
      <c r="BO213" s="71"/>
      <c r="BP213" s="71"/>
      <c r="BQ213" s="71"/>
      <c r="BR213" s="71"/>
      <c r="BS213" s="71"/>
      <c r="BT213" s="71"/>
      <c r="BU213" s="71"/>
      <c r="BV213" s="71"/>
      <c r="BW213" s="71"/>
      <c r="BX213" s="71"/>
      <c r="BY213" s="71"/>
      <c r="BZ213" s="71"/>
      <c r="CA213" s="71"/>
      <c r="CB213" s="71"/>
      <c r="CC213" s="71"/>
      <c r="CD213" s="71"/>
      <c r="CE213" s="71"/>
      <c r="CF213" s="71"/>
      <c r="CG213" s="71"/>
      <c r="CH213" s="71"/>
      <c r="CI213" s="71"/>
      <c r="CJ213" s="71"/>
      <c r="CK213" s="71"/>
      <c r="CL213" s="71"/>
      <c r="CM213" s="71"/>
      <c r="CN213" s="71"/>
      <c r="CO213" s="71"/>
      <c r="CP213" s="71"/>
      <c r="CQ213" s="71"/>
      <c r="CR213" s="71"/>
      <c r="CS213" s="71"/>
      <c r="CT213" s="71"/>
      <c r="CU213" s="71"/>
      <c r="CV213" s="71"/>
      <c r="CW213" s="71"/>
      <c r="CX213" s="71"/>
      <c r="CY213" s="71"/>
      <c r="CZ213" s="71"/>
      <c r="DA213" s="71"/>
      <c r="DB213" s="71"/>
      <c r="DC213" s="71"/>
      <c r="DD213" s="71"/>
      <c r="DE213" s="71"/>
      <c r="DF213" s="71"/>
      <c r="DG213" s="71"/>
      <c r="DH213" s="71"/>
      <c r="DI213" s="71"/>
      <c r="DJ213" s="71"/>
      <c r="DK213" s="71"/>
      <c r="DL213" s="71"/>
      <c r="DM213" s="71"/>
      <c r="DN213" s="71"/>
      <c r="DO213" s="71"/>
      <c r="DP213" s="71"/>
      <c r="DQ213" s="71"/>
      <c r="DR213" s="71"/>
      <c r="DS213" s="71"/>
      <c r="DT213" s="71"/>
      <c r="DU213" s="71"/>
      <c r="DV213" s="71"/>
      <c r="DW213" s="71"/>
      <c r="DX213" s="71"/>
      <c r="DY213" s="71"/>
      <c r="DZ213" s="71"/>
      <c r="EA213" s="71"/>
      <c r="EB213" s="71"/>
      <c r="EC213" s="71"/>
      <c r="ED213" s="71"/>
      <c r="EE213" s="71"/>
      <c r="EF213" s="71"/>
      <c r="EG213" s="71"/>
      <c r="EH213" s="71"/>
      <c r="EI213" s="71"/>
      <c r="EJ213" s="71"/>
      <c r="EK213" s="71"/>
      <c r="EL213" s="71"/>
      <c r="EM213" s="71"/>
      <c r="EN213" s="71"/>
      <c r="EO213" s="71"/>
      <c r="EP213" s="71"/>
      <c r="EQ213" s="71"/>
      <c r="ER213" s="71"/>
      <c r="ES213" s="71"/>
      <c r="ET213" s="71"/>
      <c r="EU213" s="71"/>
      <c r="EV213" s="71"/>
      <c r="EW213" s="71"/>
      <c r="EX213" s="71"/>
      <c r="EY213" s="71"/>
      <c r="EZ213" s="71"/>
      <c r="FA213" s="71"/>
      <c r="FB213" s="71"/>
      <c r="FC213" s="71"/>
      <c r="FD213" s="71"/>
      <c r="FE213" s="71"/>
      <c r="FF213" s="71"/>
    </row>
    <row r="214" spans="1:162" s="72" customFormat="1" ht="15.75" customHeight="1" x14ac:dyDescent="0.25">
      <c r="A214" s="22">
        <f>A266+1</f>
        <v>57</v>
      </c>
      <c r="B214" s="102" t="s">
        <v>242</v>
      </c>
      <c r="C214" s="98"/>
      <c r="D214" s="98"/>
      <c r="E214" s="98"/>
      <c r="F214" s="98"/>
      <c r="G214" s="98"/>
      <c r="H214" s="98"/>
      <c r="I214" s="98"/>
      <c r="J214" s="98"/>
      <c r="K214" s="98"/>
      <c r="L214" s="104"/>
      <c r="M214" s="99" t="s">
        <v>242</v>
      </c>
      <c r="N214" s="98"/>
      <c r="O214" s="98"/>
      <c r="P214" s="98"/>
      <c r="Q214" s="98"/>
      <c r="R214" s="98"/>
      <c r="S214" s="98"/>
      <c r="T214" s="98"/>
      <c r="U214" s="98"/>
      <c r="V214" s="98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1"/>
      <c r="BC214" s="71"/>
      <c r="BD214" s="71"/>
      <c r="BE214" s="71"/>
      <c r="BF214" s="71"/>
      <c r="BG214" s="71"/>
      <c r="BH214" s="71"/>
      <c r="BI214" s="71"/>
      <c r="BJ214" s="71"/>
      <c r="BK214" s="71"/>
      <c r="BL214" s="71"/>
      <c r="BM214" s="71"/>
      <c r="BN214" s="71"/>
      <c r="BO214" s="71"/>
      <c r="BP214" s="71"/>
      <c r="BQ214" s="71"/>
      <c r="BR214" s="71"/>
      <c r="BS214" s="71"/>
      <c r="BT214" s="71"/>
      <c r="BU214" s="71"/>
      <c r="BV214" s="71"/>
      <c r="BW214" s="71"/>
      <c r="BX214" s="71"/>
      <c r="BY214" s="71"/>
      <c r="BZ214" s="71"/>
      <c r="CA214" s="71"/>
      <c r="CB214" s="71"/>
      <c r="CC214" s="71"/>
      <c r="CD214" s="71"/>
      <c r="CE214" s="71"/>
      <c r="CF214" s="71"/>
      <c r="CG214" s="71"/>
      <c r="CH214" s="71"/>
      <c r="CI214" s="71"/>
      <c r="CJ214" s="71"/>
      <c r="CK214" s="71"/>
      <c r="CL214" s="71"/>
      <c r="CM214" s="71"/>
      <c r="CN214" s="71"/>
      <c r="CO214" s="71"/>
      <c r="CP214" s="71"/>
      <c r="CQ214" s="71"/>
      <c r="CR214" s="71"/>
      <c r="CS214" s="71"/>
      <c r="CT214" s="71"/>
      <c r="CU214" s="71"/>
      <c r="CV214" s="71"/>
      <c r="CW214" s="71"/>
      <c r="CX214" s="71"/>
      <c r="CY214" s="71"/>
      <c r="CZ214" s="71"/>
      <c r="DA214" s="71"/>
      <c r="DB214" s="71"/>
      <c r="DC214" s="71"/>
      <c r="DD214" s="71"/>
      <c r="DE214" s="71"/>
      <c r="DF214" s="71"/>
      <c r="DG214" s="71"/>
      <c r="DH214" s="71"/>
      <c r="DI214" s="71"/>
      <c r="DJ214" s="71"/>
      <c r="DK214" s="71"/>
      <c r="DL214" s="71"/>
      <c r="DM214" s="71"/>
      <c r="DN214" s="71"/>
      <c r="DO214" s="71"/>
      <c r="DP214" s="71"/>
      <c r="DQ214" s="71"/>
      <c r="DR214" s="71"/>
      <c r="DS214" s="71"/>
      <c r="DT214" s="71"/>
      <c r="DU214" s="71"/>
      <c r="DV214" s="71"/>
      <c r="DW214" s="71"/>
      <c r="DX214" s="71"/>
      <c r="DY214" s="71"/>
      <c r="DZ214" s="71"/>
      <c r="EA214" s="71"/>
      <c r="EB214" s="71"/>
      <c r="EC214" s="71"/>
      <c r="ED214" s="71"/>
      <c r="EE214" s="71"/>
      <c r="EF214" s="71"/>
      <c r="EG214" s="71"/>
      <c r="EH214" s="71"/>
      <c r="EI214" s="71"/>
      <c r="EJ214" s="71"/>
      <c r="EK214" s="71"/>
      <c r="EL214" s="71"/>
      <c r="EM214" s="71"/>
      <c r="EN214" s="71"/>
      <c r="EO214" s="71"/>
      <c r="EP214" s="71"/>
      <c r="EQ214" s="71"/>
      <c r="ER214" s="71"/>
      <c r="ES214" s="71"/>
      <c r="ET214" s="71"/>
      <c r="EU214" s="71"/>
      <c r="EV214" s="71"/>
      <c r="EW214" s="71"/>
      <c r="EX214" s="71"/>
      <c r="EY214" s="71"/>
      <c r="EZ214" s="71"/>
      <c r="FA214" s="71"/>
      <c r="FB214" s="71"/>
      <c r="FC214" s="71"/>
      <c r="FD214" s="71"/>
      <c r="FE214" s="71"/>
      <c r="FF214" s="71"/>
    </row>
    <row r="215" spans="1:162" s="72" customFormat="1" ht="15.75" customHeight="1" x14ac:dyDescent="0.25">
      <c r="A215" s="22"/>
      <c r="B215" s="102" t="str">
        <f t="array" ref="B215:B218">Label_FinancialYears</f>
        <v>2010-11</v>
      </c>
      <c r="C215" s="103">
        <f t="array" ref="C215:J218">_1645_NationalReciprocalTransportConcessions</f>
        <v>6255000</v>
      </c>
      <c r="D215" s="103">
        <v>1732000</v>
      </c>
      <c r="E215" s="103">
        <v>4001000</v>
      </c>
      <c r="F215" s="102">
        <v>429000</v>
      </c>
      <c r="G215" s="102">
        <v>387000</v>
      </c>
      <c r="H215" s="102">
        <v>119000</v>
      </c>
      <c r="I215" s="102">
        <v>179000</v>
      </c>
      <c r="J215" s="102">
        <v>77000</v>
      </c>
      <c r="K215" s="103">
        <f t="shared" ref="K215:K218" si="40">SUM(C215:J215)</f>
        <v>13179000</v>
      </c>
      <c r="L215" s="104"/>
      <c r="M215" s="104" t="s">
        <v>9</v>
      </c>
      <c r="N215" s="105">
        <f t="array" ref="N215:V218">C215:K218/Population_IncludingTotal</f>
        <v>0.87118314191677837</v>
      </c>
      <c r="O215" s="105">
        <v>0.31515485439463609</v>
      </c>
      <c r="P215" s="105">
        <v>0.90175938868782179</v>
      </c>
      <c r="Q215" s="105">
        <v>0.18498850613372728</v>
      </c>
      <c r="R215" s="105">
        <v>0.23706233820648559</v>
      </c>
      <c r="S215" s="105">
        <v>0.23323318026180914</v>
      </c>
      <c r="T215" s="105">
        <v>0.49063544142114335</v>
      </c>
      <c r="U215" s="105">
        <v>0.33434795635239406</v>
      </c>
      <c r="V215" s="105">
        <v>0.59446858685267701</v>
      </c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1"/>
      <c r="BH215" s="71"/>
      <c r="BI215" s="71"/>
      <c r="BJ215" s="71"/>
      <c r="BK215" s="71"/>
      <c r="BL215" s="71"/>
      <c r="BM215" s="71"/>
      <c r="BN215" s="71"/>
      <c r="BO215" s="71"/>
      <c r="BP215" s="71"/>
      <c r="BQ215" s="71"/>
      <c r="BR215" s="71"/>
      <c r="BS215" s="71"/>
      <c r="BT215" s="71"/>
      <c r="BU215" s="71"/>
      <c r="BV215" s="71"/>
      <c r="BW215" s="71"/>
      <c r="BX215" s="71"/>
      <c r="BY215" s="71"/>
      <c r="BZ215" s="71"/>
      <c r="CA215" s="71"/>
      <c r="CB215" s="71"/>
      <c r="CC215" s="71"/>
      <c r="CD215" s="71"/>
      <c r="CE215" s="71"/>
      <c r="CF215" s="71"/>
      <c r="CG215" s="71"/>
      <c r="CH215" s="71"/>
      <c r="CI215" s="71"/>
      <c r="CJ215" s="71"/>
      <c r="CK215" s="71"/>
      <c r="CL215" s="71"/>
      <c r="CM215" s="71"/>
      <c r="CN215" s="71"/>
      <c r="CO215" s="71"/>
      <c r="CP215" s="71"/>
      <c r="CQ215" s="71"/>
      <c r="CR215" s="71"/>
      <c r="CS215" s="71"/>
      <c r="CT215" s="71"/>
      <c r="CU215" s="71"/>
      <c r="CV215" s="71"/>
      <c r="CW215" s="71"/>
      <c r="CX215" s="71"/>
      <c r="CY215" s="71"/>
      <c r="CZ215" s="71"/>
      <c r="DA215" s="71"/>
      <c r="DB215" s="71"/>
      <c r="DC215" s="71"/>
      <c r="DD215" s="71"/>
      <c r="DE215" s="71"/>
      <c r="DF215" s="71"/>
      <c r="DG215" s="71"/>
      <c r="DH215" s="71"/>
      <c r="DI215" s="71"/>
      <c r="DJ215" s="71"/>
      <c r="DK215" s="71"/>
      <c r="DL215" s="71"/>
      <c r="DM215" s="71"/>
      <c r="DN215" s="71"/>
      <c r="DO215" s="71"/>
      <c r="DP215" s="71"/>
      <c r="DQ215" s="71"/>
      <c r="DR215" s="71"/>
      <c r="DS215" s="71"/>
      <c r="DT215" s="71"/>
      <c r="DU215" s="71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71"/>
      <c r="EG215" s="71"/>
      <c r="EH215" s="71"/>
      <c r="EI215" s="71"/>
      <c r="EJ215" s="71"/>
      <c r="EK215" s="71"/>
      <c r="EL215" s="71"/>
      <c r="EM215" s="71"/>
      <c r="EN215" s="71"/>
      <c r="EO215" s="71"/>
      <c r="EP215" s="71"/>
      <c r="EQ215" s="71"/>
      <c r="ER215" s="71"/>
      <c r="ES215" s="71"/>
      <c r="ET215" s="71"/>
      <c r="EU215" s="71"/>
      <c r="EV215" s="71"/>
      <c r="EW215" s="71"/>
      <c r="EX215" s="71"/>
      <c r="EY215" s="71"/>
      <c r="EZ215" s="71"/>
      <c r="FA215" s="71"/>
      <c r="FB215" s="71"/>
      <c r="FC215" s="71"/>
      <c r="FD215" s="71"/>
      <c r="FE215" s="71"/>
      <c r="FF215" s="71"/>
    </row>
    <row r="216" spans="1:162" s="72" customFormat="1" ht="15.75" customHeight="1" x14ac:dyDescent="0.25">
      <c r="B216" s="102" t="str">
        <v>2011-12</v>
      </c>
      <c r="C216" s="103">
        <v>6621000</v>
      </c>
      <c r="D216" s="103">
        <v>1834000</v>
      </c>
      <c r="E216" s="103">
        <v>4242000</v>
      </c>
      <c r="F216" s="102">
        <v>454000</v>
      </c>
      <c r="G216" s="102">
        <v>410000</v>
      </c>
      <c r="H216" s="102">
        <v>126000</v>
      </c>
      <c r="I216" s="102">
        <v>190000</v>
      </c>
      <c r="J216" s="102">
        <v>81000</v>
      </c>
      <c r="K216" s="103">
        <f t="shared" si="40"/>
        <v>13958000</v>
      </c>
      <c r="L216" s="104"/>
      <c r="M216" s="104" t="s">
        <v>10</v>
      </c>
      <c r="N216" s="105">
        <v>0.9117835317654861</v>
      </c>
      <c r="O216" s="105">
        <v>0.32851664167862332</v>
      </c>
      <c r="P216" s="105">
        <v>0.93878531095326989</v>
      </c>
      <c r="Q216" s="105">
        <v>0.18983171042552408</v>
      </c>
      <c r="R216" s="105">
        <v>0.24894486842656521</v>
      </c>
      <c r="S216" s="105">
        <v>0.24612066944822089</v>
      </c>
      <c r="T216" s="105">
        <v>0.51198033995494574</v>
      </c>
      <c r="U216" s="105">
        <v>0.34808317898780849</v>
      </c>
      <c r="V216" s="105">
        <v>0.61988265396642961</v>
      </c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/>
      <c r="BK216" s="71"/>
      <c r="BL216" s="71"/>
      <c r="BM216" s="71"/>
      <c r="BN216" s="71"/>
      <c r="BO216" s="71"/>
      <c r="BP216" s="71"/>
      <c r="BQ216" s="71"/>
      <c r="BR216" s="71"/>
      <c r="BS216" s="71"/>
      <c r="BT216" s="71"/>
      <c r="BU216" s="71"/>
      <c r="BV216" s="71"/>
      <c r="BW216" s="71"/>
      <c r="BX216" s="71"/>
      <c r="BY216" s="71"/>
      <c r="BZ216" s="71"/>
      <c r="CA216" s="71"/>
      <c r="CB216" s="71"/>
      <c r="CC216" s="71"/>
      <c r="CD216" s="71"/>
      <c r="CE216" s="71"/>
      <c r="CF216" s="71"/>
      <c r="CG216" s="71"/>
      <c r="CH216" s="71"/>
      <c r="CI216" s="71"/>
      <c r="CJ216" s="71"/>
      <c r="CK216" s="71"/>
      <c r="CL216" s="71"/>
      <c r="CM216" s="71"/>
      <c r="CN216" s="71"/>
      <c r="CO216" s="71"/>
      <c r="CP216" s="71"/>
      <c r="CQ216" s="71"/>
      <c r="CR216" s="71"/>
      <c r="CS216" s="71"/>
      <c r="CT216" s="71"/>
      <c r="CU216" s="71"/>
      <c r="CV216" s="71"/>
      <c r="CW216" s="71"/>
      <c r="CX216" s="71"/>
      <c r="CY216" s="71"/>
      <c r="CZ216" s="71"/>
      <c r="DA216" s="71"/>
      <c r="DB216" s="71"/>
      <c r="DC216" s="71"/>
      <c r="DD216" s="71"/>
      <c r="DE216" s="71"/>
      <c r="DF216" s="71"/>
      <c r="DG216" s="71"/>
      <c r="DH216" s="71"/>
      <c r="DI216" s="71"/>
      <c r="DJ216" s="71"/>
      <c r="DK216" s="71"/>
      <c r="DL216" s="71"/>
      <c r="DM216" s="71"/>
      <c r="DN216" s="71"/>
      <c r="DO216" s="71"/>
      <c r="DP216" s="71"/>
      <c r="DQ216" s="71"/>
      <c r="DR216" s="71"/>
      <c r="DS216" s="71"/>
      <c r="DT216" s="71"/>
      <c r="DU216" s="71"/>
      <c r="DV216" s="71"/>
      <c r="DW216" s="71"/>
      <c r="DX216" s="71"/>
      <c r="DY216" s="71"/>
      <c r="DZ216" s="71"/>
      <c r="EA216" s="71"/>
      <c r="EB216" s="71"/>
      <c r="EC216" s="71"/>
      <c r="ED216" s="71"/>
      <c r="EE216" s="71"/>
      <c r="EF216" s="71"/>
      <c r="EG216" s="71"/>
      <c r="EH216" s="71"/>
      <c r="EI216" s="71"/>
      <c r="EJ216" s="71"/>
      <c r="EK216" s="71"/>
      <c r="EL216" s="71"/>
      <c r="EM216" s="71"/>
      <c r="EN216" s="71"/>
      <c r="EO216" s="71"/>
      <c r="EP216" s="71"/>
      <c r="EQ216" s="71"/>
      <c r="ER216" s="71"/>
      <c r="ES216" s="71"/>
      <c r="ET216" s="71"/>
      <c r="EU216" s="71"/>
      <c r="EV216" s="71"/>
      <c r="EW216" s="71"/>
      <c r="EX216" s="71"/>
      <c r="EY216" s="71"/>
      <c r="EZ216" s="71"/>
      <c r="FA216" s="71"/>
      <c r="FB216" s="71"/>
      <c r="FC216" s="71"/>
      <c r="FD216" s="71"/>
      <c r="FE216" s="71"/>
      <c r="FF216" s="71"/>
    </row>
    <row r="217" spans="1:162" s="72" customFormat="1" ht="15.75" customHeight="1" x14ac:dyDescent="0.25">
      <c r="A217" s="22"/>
      <c r="B217" s="102" t="str">
        <v>2012-13</v>
      </c>
      <c r="C217" s="103">
        <v>5929000</v>
      </c>
      <c r="D217" s="103">
        <v>1643000</v>
      </c>
      <c r="E217" s="103">
        <v>3799000</v>
      </c>
      <c r="F217" s="102">
        <v>407000</v>
      </c>
      <c r="G217" s="102">
        <v>367000</v>
      </c>
      <c r="H217" s="102">
        <v>113000</v>
      </c>
      <c r="I217" s="102">
        <v>170000</v>
      </c>
      <c r="J217" s="102">
        <v>73000</v>
      </c>
      <c r="K217" s="103">
        <f t="shared" si="40"/>
        <v>12501000</v>
      </c>
      <c r="L217" s="104"/>
      <c r="M217" s="104" t="s">
        <v>11</v>
      </c>
      <c r="N217" s="105">
        <v>0.8059155752801811</v>
      </c>
      <c r="O217" s="105">
        <v>0.28923500070944436</v>
      </c>
      <c r="P217" s="105">
        <v>0.82427727654795535</v>
      </c>
      <c r="Q217" s="105">
        <v>0.16414559997031666</v>
      </c>
      <c r="R217" s="105">
        <v>0.22079212030824263</v>
      </c>
      <c r="S217" s="105">
        <v>0.22049856090541001</v>
      </c>
      <c r="T217" s="105">
        <v>0.44982232018352752</v>
      </c>
      <c r="U217" s="105">
        <v>0.30506406345332521</v>
      </c>
      <c r="V217" s="105">
        <v>0.54547508541129264</v>
      </c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/>
      <c r="BN217" s="71"/>
      <c r="BO217" s="71"/>
      <c r="BP217" s="71"/>
      <c r="BQ217" s="71"/>
      <c r="BR217" s="71"/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  <c r="CG217" s="71"/>
      <c r="CH217" s="71"/>
      <c r="CI217" s="71"/>
      <c r="CJ217" s="71"/>
      <c r="CK217" s="71"/>
      <c r="CL217" s="71"/>
      <c r="CM217" s="71"/>
      <c r="CN217" s="71"/>
      <c r="CO217" s="71"/>
      <c r="CP217" s="71"/>
      <c r="CQ217" s="71"/>
      <c r="CR217" s="71"/>
      <c r="CS217" s="71"/>
      <c r="CT217" s="71"/>
      <c r="CU217" s="71"/>
      <c r="CV217" s="71"/>
      <c r="CW217" s="71"/>
      <c r="CX217" s="71"/>
      <c r="CY217" s="71"/>
      <c r="CZ217" s="71"/>
      <c r="DA217" s="71"/>
      <c r="DB217" s="71"/>
      <c r="DC217" s="71"/>
      <c r="DD217" s="71"/>
      <c r="DE217" s="71"/>
      <c r="DF217" s="71"/>
      <c r="DG217" s="71"/>
      <c r="DH217" s="71"/>
      <c r="DI217" s="71"/>
      <c r="DJ217" s="71"/>
      <c r="DK217" s="71"/>
      <c r="DL217" s="71"/>
      <c r="DM217" s="71"/>
      <c r="DN217" s="71"/>
      <c r="DO217" s="71"/>
      <c r="DP217" s="71"/>
      <c r="DQ217" s="71"/>
      <c r="DR217" s="71"/>
      <c r="DS217" s="71"/>
      <c r="DT217" s="71"/>
      <c r="DU217" s="71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71"/>
      <c r="EG217" s="71"/>
      <c r="EH217" s="71"/>
      <c r="EI217" s="71"/>
      <c r="EJ217" s="71"/>
      <c r="EK217" s="71"/>
      <c r="EL217" s="71"/>
      <c r="EM217" s="71"/>
      <c r="EN217" s="71"/>
      <c r="EO217" s="71"/>
      <c r="EP217" s="71"/>
      <c r="EQ217" s="71"/>
      <c r="ER217" s="71"/>
      <c r="ES217" s="71"/>
      <c r="ET217" s="71"/>
      <c r="EU217" s="71"/>
      <c r="EV217" s="71"/>
      <c r="EW217" s="71"/>
      <c r="EX217" s="71"/>
      <c r="EY217" s="71"/>
      <c r="EZ217" s="71"/>
      <c r="FA217" s="71"/>
      <c r="FB217" s="71"/>
      <c r="FC217" s="71"/>
      <c r="FD217" s="71"/>
      <c r="FE217" s="71"/>
      <c r="FF217" s="71"/>
    </row>
    <row r="218" spans="1:162" s="72" customFormat="1" ht="15.75" customHeight="1" x14ac:dyDescent="0.25">
      <c r="A218" s="22"/>
      <c r="B218" s="102" t="str">
        <v>2013-14</v>
      </c>
      <c r="C218" s="103">
        <v>5929000</v>
      </c>
      <c r="D218" s="103">
        <v>1643000</v>
      </c>
      <c r="E218" s="103">
        <v>3799000</v>
      </c>
      <c r="F218" s="102">
        <v>407000</v>
      </c>
      <c r="G218" s="102">
        <v>367000</v>
      </c>
      <c r="H218" s="102">
        <v>113000</v>
      </c>
      <c r="I218" s="102">
        <v>170000</v>
      </c>
      <c r="J218" s="102">
        <v>73000</v>
      </c>
      <c r="K218" s="103">
        <f t="shared" si="40"/>
        <v>12501000</v>
      </c>
      <c r="L218" s="104"/>
      <c r="M218" s="104" t="s">
        <v>32</v>
      </c>
      <c r="N218" s="105">
        <v>0.79421595386822952</v>
      </c>
      <c r="O218" s="105">
        <v>0.2839079979112113</v>
      </c>
      <c r="P218" s="105">
        <v>0.81046768401445823</v>
      </c>
      <c r="Q218" s="105">
        <v>0.15966137665766364</v>
      </c>
      <c r="R218" s="105">
        <v>0.21883508182762473</v>
      </c>
      <c r="S218" s="105">
        <v>0.21987558544306876</v>
      </c>
      <c r="T218" s="105">
        <v>0.44282826598870528</v>
      </c>
      <c r="U218" s="105">
        <v>0.29941716193546536</v>
      </c>
      <c r="V218" s="105">
        <v>0.53634948723084064</v>
      </c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  <c r="BB218" s="71"/>
      <c r="BC218" s="71"/>
      <c r="BD218" s="71"/>
      <c r="BE218" s="71"/>
      <c r="BF218" s="71"/>
      <c r="BG218" s="71"/>
      <c r="BH218" s="71"/>
      <c r="BI218" s="71"/>
      <c r="BJ218" s="71"/>
      <c r="BK218" s="71"/>
      <c r="BL218" s="71"/>
      <c r="BM218" s="71"/>
      <c r="BN218" s="71"/>
      <c r="BO218" s="71"/>
      <c r="BP218" s="71"/>
      <c r="BQ218" s="71"/>
      <c r="BR218" s="71"/>
      <c r="BS218" s="71"/>
      <c r="BT218" s="71"/>
      <c r="BU218" s="71"/>
      <c r="BV218" s="71"/>
      <c r="BW218" s="71"/>
      <c r="BX218" s="71"/>
      <c r="BY218" s="71"/>
      <c r="BZ218" s="71"/>
      <c r="CA218" s="71"/>
      <c r="CB218" s="71"/>
      <c r="CC218" s="71"/>
      <c r="CD218" s="71"/>
      <c r="CE218" s="71"/>
      <c r="CF218" s="71"/>
      <c r="CG218" s="71"/>
      <c r="CH218" s="71"/>
      <c r="CI218" s="71"/>
      <c r="CJ218" s="71"/>
      <c r="CK218" s="71"/>
      <c r="CL218" s="71"/>
      <c r="CM218" s="71"/>
      <c r="CN218" s="71"/>
      <c r="CO218" s="71"/>
      <c r="CP218" s="71"/>
      <c r="CQ218" s="71"/>
      <c r="CR218" s="71"/>
      <c r="CS218" s="71"/>
      <c r="CT218" s="71"/>
      <c r="CU218" s="71"/>
      <c r="CV218" s="71"/>
      <c r="CW218" s="71"/>
      <c r="CX218" s="71"/>
      <c r="CY218" s="71"/>
      <c r="CZ218" s="71"/>
      <c r="DA218" s="71"/>
      <c r="DB218" s="71"/>
      <c r="DC218" s="71"/>
      <c r="DD218" s="71"/>
      <c r="DE218" s="71"/>
      <c r="DF218" s="71"/>
      <c r="DG218" s="71"/>
      <c r="DH218" s="71"/>
      <c r="DI218" s="71"/>
      <c r="DJ218" s="71"/>
      <c r="DK218" s="71"/>
      <c r="DL218" s="71"/>
      <c r="DM218" s="71"/>
      <c r="DN218" s="71"/>
      <c r="DO218" s="71"/>
      <c r="DP218" s="71"/>
      <c r="DQ218" s="71"/>
      <c r="DR218" s="71"/>
      <c r="DS218" s="71"/>
      <c r="DT218" s="71"/>
      <c r="DU218" s="71"/>
      <c r="DV218" s="71"/>
      <c r="DW218" s="71"/>
      <c r="DX218" s="71"/>
      <c r="DY218" s="71"/>
      <c r="DZ218" s="71"/>
      <c r="EA218" s="71"/>
      <c r="EB218" s="71"/>
      <c r="EC218" s="71"/>
      <c r="ED218" s="71"/>
      <c r="EE218" s="71"/>
      <c r="EF218" s="71"/>
      <c r="EG218" s="71"/>
      <c r="EH218" s="71"/>
      <c r="EI218" s="71"/>
      <c r="EJ218" s="71"/>
      <c r="EK218" s="71"/>
      <c r="EL218" s="71"/>
      <c r="EM218" s="71"/>
      <c r="EN218" s="71"/>
      <c r="EO218" s="71"/>
      <c r="EP218" s="71"/>
      <c r="EQ218" s="71"/>
      <c r="ER218" s="71"/>
      <c r="ES218" s="71"/>
      <c r="ET218" s="71"/>
      <c r="EU218" s="71"/>
      <c r="EV218" s="71"/>
      <c r="EW218" s="71"/>
      <c r="EX218" s="71"/>
      <c r="EY218" s="71"/>
      <c r="EZ218" s="71"/>
      <c r="FA218" s="71"/>
      <c r="FB218" s="71"/>
      <c r="FC218" s="71"/>
      <c r="FD218" s="71"/>
      <c r="FE218" s="71"/>
      <c r="FF218" s="71"/>
    </row>
    <row r="219" spans="1:162" s="72" customFormat="1" ht="15.75" customHeight="1" x14ac:dyDescent="0.25">
      <c r="A219" s="22">
        <f>A230+1</f>
        <v>51</v>
      </c>
      <c r="B219" s="102" t="s">
        <v>236</v>
      </c>
      <c r="C219" s="98"/>
      <c r="D219" s="98"/>
      <c r="E219" s="98"/>
      <c r="F219" s="98"/>
      <c r="G219" s="98"/>
      <c r="H219" s="98"/>
      <c r="I219" s="98"/>
      <c r="J219" s="98"/>
      <c r="K219" s="98"/>
      <c r="L219" s="104"/>
      <c r="M219" s="99" t="s">
        <v>236</v>
      </c>
      <c r="N219" s="98"/>
      <c r="O219" s="98"/>
      <c r="P219" s="98"/>
      <c r="Q219" s="98"/>
      <c r="R219" s="98"/>
      <c r="S219" s="98"/>
      <c r="T219" s="98"/>
      <c r="U219" s="98"/>
      <c r="V219" s="98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1"/>
      <c r="BH219" s="71"/>
      <c r="BI219" s="71"/>
      <c r="BJ219" s="71"/>
      <c r="BK219" s="71"/>
      <c r="BL219" s="71"/>
      <c r="BM219" s="71"/>
      <c r="BN219" s="71"/>
      <c r="BO219" s="71"/>
      <c r="BP219" s="71"/>
      <c r="BQ219" s="71"/>
      <c r="BR219" s="71"/>
      <c r="BS219" s="71"/>
      <c r="BT219" s="71"/>
      <c r="BU219" s="71"/>
      <c r="BV219" s="71"/>
      <c r="BW219" s="71"/>
      <c r="BX219" s="71"/>
      <c r="BY219" s="71"/>
      <c r="BZ219" s="71"/>
      <c r="CA219" s="71"/>
      <c r="CB219" s="71"/>
      <c r="CC219" s="71"/>
      <c r="CD219" s="71"/>
      <c r="CE219" s="71"/>
      <c r="CF219" s="71"/>
      <c r="CG219" s="71"/>
      <c r="CH219" s="71"/>
      <c r="CI219" s="71"/>
      <c r="CJ219" s="71"/>
      <c r="CK219" s="71"/>
      <c r="CL219" s="71"/>
      <c r="CM219" s="71"/>
      <c r="CN219" s="71"/>
      <c r="CO219" s="71"/>
      <c r="CP219" s="71"/>
      <c r="CQ219" s="71"/>
      <c r="CR219" s="71"/>
      <c r="CS219" s="71"/>
      <c r="CT219" s="71"/>
      <c r="CU219" s="71"/>
      <c r="CV219" s="71"/>
      <c r="CW219" s="71"/>
      <c r="CX219" s="71"/>
      <c r="CY219" s="71"/>
      <c r="CZ219" s="71"/>
      <c r="DA219" s="71"/>
      <c r="DB219" s="71"/>
      <c r="DC219" s="71"/>
      <c r="DD219" s="71"/>
      <c r="DE219" s="71"/>
      <c r="DF219" s="71"/>
      <c r="DG219" s="71"/>
      <c r="DH219" s="71"/>
      <c r="DI219" s="71"/>
      <c r="DJ219" s="71"/>
      <c r="DK219" s="71"/>
      <c r="DL219" s="71"/>
      <c r="DM219" s="71"/>
      <c r="DN219" s="71"/>
      <c r="DO219" s="71"/>
      <c r="DP219" s="71"/>
      <c r="DQ219" s="71"/>
      <c r="DR219" s="71"/>
      <c r="DS219" s="71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71"/>
      <c r="EG219" s="71"/>
      <c r="EH219" s="71"/>
      <c r="EI219" s="71"/>
      <c r="EJ219" s="71"/>
      <c r="EK219" s="71"/>
      <c r="EL219" s="71"/>
      <c r="EM219" s="71"/>
      <c r="EN219" s="71"/>
      <c r="EO219" s="71"/>
      <c r="EP219" s="71"/>
      <c r="EQ219" s="71"/>
      <c r="ER219" s="71"/>
      <c r="ES219" s="71"/>
      <c r="ET219" s="71"/>
      <c r="EU219" s="71"/>
      <c r="EV219" s="71"/>
      <c r="EW219" s="71"/>
      <c r="EX219" s="71"/>
      <c r="EY219" s="71"/>
      <c r="EZ219" s="71"/>
      <c r="FA219" s="71"/>
      <c r="FB219" s="71"/>
      <c r="FC219" s="71"/>
      <c r="FD219" s="71"/>
      <c r="FE219" s="71"/>
      <c r="FF219" s="71"/>
    </row>
    <row r="220" spans="1:162" s="72" customFormat="1" ht="15.75" customHeight="1" x14ac:dyDescent="0.25">
      <c r="A220" s="22"/>
      <c r="B220" s="60" t="str">
        <f t="array" ref="B220:B223">Label_FinancialYears</f>
        <v>2010-11</v>
      </c>
      <c r="C220" s="66">
        <f t="array" ref="C220:J223">_1478_PayEquityfortheSocialandCommunityServicesSector</f>
        <v>0</v>
      </c>
      <c r="D220" s="66">
        <v>0</v>
      </c>
      <c r="E220" s="66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66">
        <f t="shared" ref="K220:K223" si="41">SUM(C220:J220)</f>
        <v>0</v>
      </c>
      <c r="L220" s="1"/>
      <c r="M220" s="19" t="s">
        <v>9</v>
      </c>
      <c r="N220" s="66">
        <f t="array" ref="N220:V223">C220:K223/Population_IncludingTotal</f>
        <v>0</v>
      </c>
      <c r="O220" s="66">
        <v>0</v>
      </c>
      <c r="P220" s="66">
        <v>0</v>
      </c>
      <c r="Q220" s="66">
        <v>0</v>
      </c>
      <c r="R220" s="66">
        <v>0</v>
      </c>
      <c r="S220" s="66">
        <v>0</v>
      </c>
      <c r="T220" s="66">
        <v>0</v>
      </c>
      <c r="U220" s="66">
        <v>0</v>
      </c>
      <c r="V220" s="66">
        <v>0</v>
      </c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  <c r="BB220" s="71"/>
      <c r="BC220" s="71"/>
      <c r="BD220" s="71"/>
      <c r="BE220" s="71"/>
      <c r="BF220" s="71"/>
      <c r="BG220" s="71"/>
      <c r="BH220" s="71"/>
      <c r="BI220" s="71"/>
      <c r="BJ220" s="71"/>
      <c r="BK220" s="71"/>
      <c r="BL220" s="71"/>
      <c r="BM220" s="71"/>
      <c r="BN220" s="71"/>
      <c r="BO220" s="71"/>
      <c r="BP220" s="71"/>
      <c r="BQ220" s="71"/>
      <c r="BR220" s="71"/>
      <c r="BS220" s="71"/>
      <c r="BT220" s="71"/>
      <c r="BU220" s="71"/>
      <c r="BV220" s="71"/>
      <c r="BW220" s="71"/>
      <c r="BX220" s="71"/>
      <c r="BY220" s="71"/>
      <c r="BZ220" s="71"/>
      <c r="CA220" s="71"/>
      <c r="CB220" s="71"/>
      <c r="CC220" s="71"/>
      <c r="CD220" s="71"/>
      <c r="CE220" s="71"/>
      <c r="CF220" s="71"/>
      <c r="CG220" s="71"/>
      <c r="CH220" s="71"/>
      <c r="CI220" s="71"/>
      <c r="CJ220" s="71"/>
      <c r="CK220" s="71"/>
      <c r="CL220" s="71"/>
      <c r="CM220" s="71"/>
      <c r="CN220" s="71"/>
      <c r="CO220" s="71"/>
      <c r="CP220" s="71"/>
      <c r="CQ220" s="71"/>
      <c r="CR220" s="71"/>
      <c r="CS220" s="71"/>
      <c r="CT220" s="71"/>
      <c r="CU220" s="71"/>
      <c r="CV220" s="71"/>
      <c r="CW220" s="71"/>
      <c r="CX220" s="71"/>
      <c r="CY220" s="71"/>
      <c r="CZ220" s="71"/>
      <c r="DA220" s="71"/>
      <c r="DB220" s="71"/>
      <c r="DC220" s="71"/>
      <c r="DD220" s="71"/>
      <c r="DE220" s="71"/>
      <c r="DF220" s="71"/>
      <c r="DG220" s="71"/>
      <c r="DH220" s="71"/>
      <c r="DI220" s="71"/>
      <c r="DJ220" s="71"/>
      <c r="DK220" s="71"/>
      <c r="DL220" s="71"/>
      <c r="DM220" s="71"/>
      <c r="DN220" s="71"/>
      <c r="DO220" s="71"/>
      <c r="DP220" s="71"/>
      <c r="DQ220" s="71"/>
      <c r="DR220" s="71"/>
      <c r="DS220" s="71"/>
      <c r="DT220" s="71"/>
      <c r="DU220" s="71"/>
      <c r="DV220" s="71"/>
      <c r="DW220" s="71"/>
      <c r="DX220" s="71"/>
      <c r="DY220" s="71"/>
      <c r="DZ220" s="71"/>
      <c r="EA220" s="71"/>
      <c r="EB220" s="71"/>
      <c r="EC220" s="71"/>
      <c r="ED220" s="71"/>
      <c r="EE220" s="71"/>
      <c r="EF220" s="71"/>
      <c r="EG220" s="71"/>
      <c r="EH220" s="71"/>
      <c r="EI220" s="71"/>
      <c r="EJ220" s="71"/>
      <c r="EK220" s="71"/>
      <c r="EL220" s="71"/>
      <c r="EM220" s="71"/>
      <c r="EN220" s="71"/>
      <c r="EO220" s="71"/>
      <c r="EP220" s="71"/>
      <c r="EQ220" s="71"/>
      <c r="ER220" s="71"/>
      <c r="ES220" s="71"/>
      <c r="ET220" s="71"/>
      <c r="EU220" s="71"/>
      <c r="EV220" s="71"/>
      <c r="EW220" s="71"/>
      <c r="EX220" s="71"/>
      <c r="EY220" s="71"/>
      <c r="EZ220" s="71"/>
      <c r="FA220" s="71"/>
      <c r="FB220" s="71"/>
      <c r="FC220" s="71"/>
      <c r="FD220" s="71"/>
      <c r="FE220" s="71"/>
      <c r="FF220" s="71"/>
    </row>
    <row r="221" spans="1:162" ht="15.75" customHeight="1" x14ac:dyDescent="0.25">
      <c r="A221" s="72"/>
      <c r="B221" s="60" t="str">
        <v>2011-12</v>
      </c>
      <c r="C221" s="66">
        <v>0</v>
      </c>
      <c r="D221" s="66">
        <v>0</v>
      </c>
      <c r="E221" s="66">
        <v>0</v>
      </c>
      <c r="F221" s="66">
        <v>0</v>
      </c>
      <c r="G221" s="66">
        <v>0</v>
      </c>
      <c r="H221" s="66">
        <v>0</v>
      </c>
      <c r="I221" s="66">
        <v>0</v>
      </c>
      <c r="J221" s="66">
        <v>0</v>
      </c>
      <c r="K221" s="66">
        <f t="shared" si="41"/>
        <v>0</v>
      </c>
      <c r="M221" s="19" t="s">
        <v>10</v>
      </c>
      <c r="N221" s="66">
        <v>0</v>
      </c>
      <c r="O221" s="66">
        <v>0</v>
      </c>
      <c r="P221" s="66">
        <v>0</v>
      </c>
      <c r="Q221" s="66">
        <v>0</v>
      </c>
      <c r="R221" s="66">
        <v>0</v>
      </c>
      <c r="S221" s="66">
        <v>0</v>
      </c>
      <c r="T221" s="66">
        <v>0</v>
      </c>
      <c r="U221" s="66">
        <v>0</v>
      </c>
      <c r="V221" s="66">
        <v>0</v>
      </c>
      <c r="W221" s="1"/>
    </row>
    <row r="222" spans="1:162" ht="15.75" customHeight="1" x14ac:dyDescent="0.25">
      <c r="B222" s="60" t="str">
        <v>2012-13</v>
      </c>
      <c r="C222" s="66">
        <v>0</v>
      </c>
      <c r="D222" s="66">
        <v>0</v>
      </c>
      <c r="E222" s="66">
        <v>0</v>
      </c>
      <c r="F222" s="66">
        <v>0</v>
      </c>
      <c r="G222" s="66">
        <v>0</v>
      </c>
      <c r="H222" s="66">
        <v>0</v>
      </c>
      <c r="I222" s="66">
        <v>0</v>
      </c>
      <c r="J222" s="66">
        <v>0</v>
      </c>
      <c r="K222" s="66">
        <f t="shared" si="41"/>
        <v>0</v>
      </c>
      <c r="M222" s="19" t="s">
        <v>11</v>
      </c>
      <c r="N222" s="66">
        <v>0</v>
      </c>
      <c r="O222" s="66">
        <v>0</v>
      </c>
      <c r="P222" s="66">
        <v>0</v>
      </c>
      <c r="Q222" s="66">
        <v>0</v>
      </c>
      <c r="R222" s="66">
        <v>0</v>
      </c>
      <c r="S222" s="66">
        <v>0</v>
      </c>
      <c r="T222" s="66">
        <v>0</v>
      </c>
      <c r="U222" s="66">
        <v>0</v>
      </c>
      <c r="V222" s="66">
        <v>0</v>
      </c>
      <c r="W222" s="1"/>
    </row>
    <row r="223" spans="1:162" ht="15.75" customHeight="1" x14ac:dyDescent="0.25">
      <c r="B223" s="63" t="str">
        <v>2013-14</v>
      </c>
      <c r="C223" s="64">
        <v>10691000</v>
      </c>
      <c r="D223" s="64">
        <v>18781000</v>
      </c>
      <c r="E223" s="68">
        <v>0</v>
      </c>
      <c r="F223" s="68">
        <v>0</v>
      </c>
      <c r="G223" s="64">
        <v>1315000</v>
      </c>
      <c r="H223" s="63">
        <v>590000</v>
      </c>
      <c r="I223" s="63">
        <v>280000</v>
      </c>
      <c r="J223" s="63">
        <v>304000</v>
      </c>
      <c r="K223" s="64">
        <f t="shared" si="41"/>
        <v>31961000</v>
      </c>
      <c r="M223" s="5" t="s">
        <v>32</v>
      </c>
      <c r="N223" s="68">
        <v>1.4321070606856539</v>
      </c>
      <c r="O223" s="68">
        <v>3.245329341917504</v>
      </c>
      <c r="P223" s="68">
        <v>0</v>
      </c>
      <c r="Q223" s="68">
        <v>0</v>
      </c>
      <c r="R223" s="68">
        <v>0.78410935314257912</v>
      </c>
      <c r="S223" s="68">
        <v>1.1480229682425713</v>
      </c>
      <c r="T223" s="68">
        <v>0.72936420280492631</v>
      </c>
      <c r="U223" s="68">
        <v>1.2468879072381023</v>
      </c>
      <c r="V223" s="68">
        <v>1.3712715751847768</v>
      </c>
      <c r="W223" s="1"/>
    </row>
    <row r="224" spans="1:162" ht="15.75" customHeight="1" x14ac:dyDescent="0.25">
      <c r="A224" s="1"/>
      <c r="B224" s="18" t="s">
        <v>276</v>
      </c>
      <c r="C224" s="66"/>
      <c r="D224" s="66"/>
      <c r="E224" s="66"/>
      <c r="F224" s="66"/>
      <c r="G224" s="66"/>
      <c r="H224" s="66"/>
      <c r="I224" s="66"/>
      <c r="J224" s="66"/>
      <c r="K224" s="66"/>
      <c r="M224" s="18" t="s">
        <v>276</v>
      </c>
      <c r="N224" s="66"/>
      <c r="O224" s="66"/>
      <c r="P224" s="66"/>
      <c r="Q224" s="66"/>
      <c r="R224" s="66"/>
      <c r="S224" s="66"/>
      <c r="T224" s="66"/>
      <c r="U224" s="66"/>
      <c r="V224" s="66"/>
      <c r="W224" s="1"/>
    </row>
    <row r="225" spans="1:162" s="72" customFormat="1" ht="15.75" customHeight="1" x14ac:dyDescent="0.25">
      <c r="A225" s="22">
        <f>A204+1</f>
        <v>43</v>
      </c>
      <c r="B225" s="60" t="s">
        <v>228</v>
      </c>
      <c r="C225" s="98"/>
      <c r="D225" s="98"/>
      <c r="E225" s="98"/>
      <c r="F225" s="98"/>
      <c r="G225" s="98"/>
      <c r="H225" s="98"/>
      <c r="I225" s="98"/>
      <c r="J225" s="98"/>
      <c r="K225" s="98"/>
      <c r="M225" s="99" t="s">
        <v>228</v>
      </c>
      <c r="N225" s="98"/>
      <c r="O225" s="98"/>
      <c r="P225" s="98"/>
      <c r="Q225" s="98"/>
      <c r="R225" s="98"/>
      <c r="S225" s="98"/>
      <c r="T225" s="98"/>
      <c r="U225" s="98"/>
      <c r="V225" s="98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/>
      <c r="BM225" s="71"/>
      <c r="BN225" s="71"/>
      <c r="BO225" s="71"/>
      <c r="BP225" s="71"/>
      <c r="BQ225" s="71"/>
      <c r="BR225" s="71"/>
      <c r="BS225" s="71"/>
      <c r="BT225" s="71"/>
      <c r="BU225" s="71"/>
      <c r="BV225" s="71"/>
      <c r="BW225" s="71"/>
      <c r="BX225" s="71"/>
      <c r="BY225" s="71"/>
      <c r="BZ225" s="71"/>
      <c r="CA225" s="71"/>
      <c r="CB225" s="71"/>
      <c r="CC225" s="71"/>
      <c r="CD225" s="71"/>
      <c r="CE225" s="71"/>
      <c r="CF225" s="71"/>
      <c r="CG225" s="71"/>
      <c r="CH225" s="71"/>
      <c r="CI225" s="71"/>
      <c r="CJ225" s="71"/>
      <c r="CK225" s="71"/>
      <c r="CL225" s="71"/>
      <c r="CM225" s="71"/>
      <c r="CN225" s="71"/>
      <c r="CO225" s="71"/>
      <c r="CP225" s="71"/>
      <c r="CQ225" s="71"/>
      <c r="CR225" s="71"/>
      <c r="CS225" s="71"/>
      <c r="CT225" s="71"/>
      <c r="CU225" s="71"/>
      <c r="CV225" s="71"/>
      <c r="CW225" s="71"/>
      <c r="CX225" s="71"/>
      <c r="CY225" s="71"/>
      <c r="CZ225" s="71"/>
      <c r="DA225" s="71"/>
      <c r="DB225" s="71"/>
      <c r="DC225" s="71"/>
      <c r="DD225" s="71"/>
      <c r="DE225" s="71"/>
      <c r="DF225" s="71"/>
      <c r="DG225" s="71"/>
      <c r="DH225" s="71"/>
      <c r="DI225" s="71"/>
      <c r="DJ225" s="71"/>
      <c r="DK225" s="71"/>
      <c r="DL225" s="71"/>
      <c r="DM225" s="71"/>
      <c r="DN225" s="71"/>
      <c r="DO225" s="71"/>
      <c r="DP225" s="71"/>
      <c r="DQ225" s="71"/>
      <c r="DR225" s="71"/>
      <c r="DS225" s="71"/>
      <c r="DT225" s="71"/>
      <c r="DU225" s="71"/>
      <c r="DV225" s="71"/>
      <c r="DW225" s="71"/>
      <c r="DX225" s="71"/>
      <c r="DY225" s="71"/>
      <c r="DZ225" s="71"/>
      <c r="EA225" s="71"/>
      <c r="EB225" s="71"/>
      <c r="EC225" s="71"/>
      <c r="ED225" s="71"/>
      <c r="EE225" s="71"/>
      <c r="EF225" s="71"/>
      <c r="EG225" s="71"/>
      <c r="EH225" s="71"/>
      <c r="EI225" s="71"/>
      <c r="EJ225" s="71"/>
      <c r="EK225" s="71"/>
      <c r="EL225" s="71"/>
      <c r="EM225" s="71"/>
      <c r="EN225" s="71"/>
      <c r="EO225" s="71"/>
      <c r="EP225" s="71"/>
      <c r="EQ225" s="71"/>
      <c r="ER225" s="71"/>
      <c r="ES225" s="71"/>
      <c r="ET225" s="71"/>
      <c r="EU225" s="71"/>
      <c r="EV225" s="71"/>
      <c r="EW225" s="71"/>
      <c r="EX225" s="71"/>
      <c r="EY225" s="71"/>
      <c r="EZ225" s="71"/>
      <c r="FA225" s="71"/>
      <c r="FB225" s="71"/>
      <c r="FC225" s="71"/>
      <c r="FD225" s="71"/>
      <c r="FE225" s="71"/>
      <c r="FF225" s="71"/>
    </row>
    <row r="226" spans="1:162" ht="15.75" customHeight="1" x14ac:dyDescent="0.25">
      <c r="B226" s="60" t="str">
        <f t="array" ref="B226:B229">Label_FinancialYears</f>
        <v>2010-11</v>
      </c>
      <c r="C226" s="61">
        <f t="array" ref="C226:J229">_1461_NationalAffordableHousingAgreement</f>
        <v>395708558.39996397</v>
      </c>
      <c r="D226" s="61">
        <v>302887589.40669501</v>
      </c>
      <c r="E226" s="61">
        <v>244531871.02850899</v>
      </c>
      <c r="F226" s="61">
        <v>127811561.00680301</v>
      </c>
      <c r="G226" s="61">
        <v>89971713.892855793</v>
      </c>
      <c r="H226" s="61">
        <v>28119928.9736114</v>
      </c>
      <c r="I226" s="61">
        <v>20107205.037894599</v>
      </c>
      <c r="J226" s="61">
        <v>12692572.253667001</v>
      </c>
      <c r="K226" s="62">
        <f t="shared" ref="K226:K229" si="42">SUM(C226:J226)</f>
        <v>1221830999.9999998</v>
      </c>
      <c r="M226" s="19" t="s">
        <v>9</v>
      </c>
      <c r="N226" s="66">
        <f t="array" ref="N226:V229">C226:K229/Population_IncludingTotal</f>
        <v>55.113449271021523</v>
      </c>
      <c r="O226" s="66">
        <v>55.11344927102153</v>
      </c>
      <c r="P226" s="66">
        <v>55.113449271021629</v>
      </c>
      <c r="Q226" s="66">
        <v>55.11344927102153</v>
      </c>
      <c r="R226" s="66">
        <v>55.113449271021544</v>
      </c>
      <c r="S226" s="66">
        <v>55.113449271021658</v>
      </c>
      <c r="T226" s="66">
        <v>55.113449271021537</v>
      </c>
      <c r="U226" s="66">
        <v>55.113449271021587</v>
      </c>
      <c r="V226" s="66">
        <v>55.113449271021551</v>
      </c>
    </row>
    <row r="227" spans="1:162" ht="15.75" customHeight="1" x14ac:dyDescent="0.25">
      <c r="A227" s="72"/>
      <c r="B227" s="60" t="str">
        <v>2011-12</v>
      </c>
      <c r="C227" s="61">
        <v>400729100.025159</v>
      </c>
      <c r="D227" s="61">
        <v>308078218.22507399</v>
      </c>
      <c r="E227" s="61">
        <v>249358062.94531301</v>
      </c>
      <c r="F227" s="61">
        <v>131979393.745527</v>
      </c>
      <c r="G227" s="61">
        <v>90886570.329968303</v>
      </c>
      <c r="H227" s="61">
        <v>28251498.897663198</v>
      </c>
      <c r="I227" s="61">
        <v>20479500.2049325</v>
      </c>
      <c r="J227" s="61">
        <v>12841655.6263633</v>
      </c>
      <c r="K227" s="62">
        <f t="shared" si="42"/>
        <v>1242604000</v>
      </c>
      <c r="M227" s="19" t="s">
        <v>10</v>
      </c>
      <c r="N227" s="66">
        <v>55.184744615940829</v>
      </c>
      <c r="O227" s="66">
        <v>55.184744615940758</v>
      </c>
      <c r="P227" s="66">
        <v>55.184744615940765</v>
      </c>
      <c r="Q227" s="66">
        <v>55.184744615940765</v>
      </c>
      <c r="R227" s="66">
        <v>55.184744615940794</v>
      </c>
      <c r="S227" s="66">
        <v>55.184744615940801</v>
      </c>
      <c r="T227" s="66">
        <v>55.184744615940645</v>
      </c>
      <c r="U227" s="66">
        <v>55.184744615940922</v>
      </c>
      <c r="V227" s="66">
        <v>55.184744615940772</v>
      </c>
    </row>
    <row r="228" spans="1:162" ht="15.75" customHeight="1" x14ac:dyDescent="0.25">
      <c r="B228" s="102" t="str">
        <v>2012-13</v>
      </c>
      <c r="C228" s="103">
        <v>405672276.76876098</v>
      </c>
      <c r="D228" s="103">
        <v>313234900.74277699</v>
      </c>
      <c r="E228" s="103">
        <v>254143726.86512101</v>
      </c>
      <c r="F228" s="103">
        <v>136725207.701911</v>
      </c>
      <c r="G228" s="103">
        <v>91657059.941171095</v>
      </c>
      <c r="H228" s="103">
        <v>28258955.944061801</v>
      </c>
      <c r="I228" s="103">
        <v>20839694.508164201</v>
      </c>
      <c r="J228" s="103">
        <v>13195177.5280322</v>
      </c>
      <c r="K228" s="106">
        <f t="shared" si="42"/>
        <v>1263726999.9999995</v>
      </c>
      <c r="L228" s="104"/>
      <c r="M228" s="104" t="s">
        <v>11</v>
      </c>
      <c r="N228" s="105">
        <v>55.142116091637178</v>
      </c>
      <c r="O228" s="105">
        <v>55.142116091637149</v>
      </c>
      <c r="P228" s="105">
        <v>55.142116091637114</v>
      </c>
      <c r="Q228" s="105">
        <v>55.142116091637206</v>
      </c>
      <c r="R228" s="105">
        <v>55.142116091637213</v>
      </c>
      <c r="S228" s="105">
        <v>55.142116091637256</v>
      </c>
      <c r="T228" s="105">
        <v>55.142116091637277</v>
      </c>
      <c r="U228" s="105">
        <v>55.142116091637071</v>
      </c>
      <c r="V228" s="105">
        <v>55.142116091637178</v>
      </c>
    </row>
    <row r="229" spans="1:162" ht="15.75" customHeight="1" x14ac:dyDescent="0.25">
      <c r="B229" s="102" t="str">
        <v>2013-14</v>
      </c>
      <c r="C229" s="103">
        <v>410832977.48284602</v>
      </c>
      <c r="D229" s="103">
        <v>318480165.14029503</v>
      </c>
      <c r="E229" s="103">
        <v>257962183.427277</v>
      </c>
      <c r="F229" s="103">
        <v>140286859.49484</v>
      </c>
      <c r="G229" s="103">
        <v>92293596.934711799</v>
      </c>
      <c r="H229" s="103">
        <v>28282896.751500901</v>
      </c>
      <c r="I229" s="103">
        <v>21126912.8325895</v>
      </c>
      <c r="J229" s="103">
        <v>13417407.935938699</v>
      </c>
      <c r="K229" s="106">
        <f t="shared" si="42"/>
        <v>1282682999.9999986</v>
      </c>
      <c r="L229" s="104"/>
      <c r="M229" s="104" t="s">
        <v>32</v>
      </c>
      <c r="N229" s="105">
        <v>55.032906913824156</v>
      </c>
      <c r="O229" s="105">
        <v>55.032906913824164</v>
      </c>
      <c r="P229" s="105">
        <v>55.032906913824178</v>
      </c>
      <c r="Q229" s="105">
        <v>55.032906913824043</v>
      </c>
      <c r="R229" s="105">
        <v>55.032906913824178</v>
      </c>
      <c r="S229" s="105">
        <v>55.032906913824142</v>
      </c>
      <c r="T229" s="105">
        <v>55.032906913824313</v>
      </c>
      <c r="U229" s="105">
        <v>55.032906913824043</v>
      </c>
      <c r="V229" s="105">
        <v>55.032906913824135</v>
      </c>
    </row>
    <row r="230" spans="1:162" s="72" customFormat="1" ht="15.75" customHeight="1" x14ac:dyDescent="0.25">
      <c r="A230" s="22">
        <f>A399+1</f>
        <v>50</v>
      </c>
      <c r="B230" s="102" t="s">
        <v>235</v>
      </c>
      <c r="C230" s="98"/>
      <c r="D230" s="98"/>
      <c r="E230" s="98"/>
      <c r="F230" s="98"/>
      <c r="G230" s="98"/>
      <c r="H230" s="98"/>
      <c r="I230" s="98"/>
      <c r="J230" s="98"/>
      <c r="K230" s="98"/>
      <c r="L230" s="104"/>
      <c r="M230" s="99" t="s">
        <v>235</v>
      </c>
      <c r="N230" s="98"/>
      <c r="O230" s="98"/>
      <c r="P230" s="98"/>
      <c r="Q230" s="98"/>
      <c r="R230" s="98"/>
      <c r="S230" s="98"/>
      <c r="T230" s="98"/>
      <c r="U230" s="98"/>
      <c r="V230" s="98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1"/>
      <c r="BN230" s="71"/>
      <c r="BO230" s="71"/>
      <c r="BP230" s="71"/>
      <c r="BQ230" s="71"/>
      <c r="BR230" s="71"/>
      <c r="BS230" s="71"/>
      <c r="BT230" s="71"/>
      <c r="BU230" s="71"/>
      <c r="BV230" s="71"/>
      <c r="BW230" s="71"/>
      <c r="BX230" s="71"/>
      <c r="BY230" s="71"/>
      <c r="BZ230" s="71"/>
      <c r="CA230" s="71"/>
      <c r="CB230" s="71"/>
      <c r="CC230" s="71"/>
      <c r="CD230" s="71"/>
      <c r="CE230" s="71"/>
      <c r="CF230" s="71"/>
      <c r="CG230" s="71"/>
      <c r="CH230" s="71"/>
      <c r="CI230" s="71"/>
      <c r="CJ230" s="71"/>
      <c r="CK230" s="71"/>
      <c r="CL230" s="71"/>
      <c r="CM230" s="71"/>
      <c r="CN230" s="71"/>
      <c r="CO230" s="71"/>
      <c r="CP230" s="71"/>
      <c r="CQ230" s="71"/>
      <c r="CR230" s="71"/>
      <c r="CS230" s="71"/>
      <c r="CT230" s="71"/>
      <c r="CU230" s="71"/>
      <c r="CV230" s="71"/>
      <c r="CW230" s="71"/>
      <c r="CX230" s="71"/>
      <c r="CY230" s="71"/>
      <c r="CZ230" s="71"/>
      <c r="DA230" s="71"/>
      <c r="DB230" s="71"/>
      <c r="DC230" s="71"/>
      <c r="DD230" s="71"/>
      <c r="DE230" s="71"/>
      <c r="DF230" s="71"/>
      <c r="DG230" s="71"/>
      <c r="DH230" s="71"/>
      <c r="DI230" s="71"/>
      <c r="DJ230" s="71"/>
      <c r="DK230" s="71"/>
      <c r="DL230" s="71"/>
      <c r="DM230" s="71"/>
      <c r="DN230" s="71"/>
      <c r="DO230" s="71"/>
      <c r="DP230" s="71"/>
      <c r="DQ230" s="71"/>
      <c r="DR230" s="71"/>
      <c r="DS230" s="71"/>
      <c r="DT230" s="71"/>
      <c r="DU230" s="71"/>
      <c r="DV230" s="71"/>
      <c r="DW230" s="71"/>
      <c r="DX230" s="71"/>
      <c r="DY230" s="71"/>
      <c r="DZ230" s="71"/>
      <c r="EA230" s="71"/>
      <c r="EB230" s="71"/>
      <c r="EC230" s="71"/>
      <c r="ED230" s="71"/>
      <c r="EE230" s="71"/>
      <c r="EF230" s="71"/>
      <c r="EG230" s="71"/>
      <c r="EH230" s="71"/>
      <c r="EI230" s="71"/>
      <c r="EJ230" s="71"/>
      <c r="EK230" s="71"/>
      <c r="EL230" s="71"/>
      <c r="EM230" s="71"/>
      <c r="EN230" s="71"/>
      <c r="EO230" s="71"/>
      <c r="EP230" s="71"/>
      <c r="EQ230" s="71"/>
      <c r="ER230" s="71"/>
      <c r="ES230" s="71"/>
      <c r="ET230" s="71"/>
      <c r="EU230" s="71"/>
      <c r="EV230" s="71"/>
      <c r="EW230" s="71"/>
      <c r="EX230" s="71"/>
      <c r="EY230" s="71"/>
      <c r="EZ230" s="71"/>
      <c r="FA230" s="71"/>
      <c r="FB230" s="71"/>
      <c r="FC230" s="71"/>
      <c r="FD230" s="71"/>
      <c r="FE230" s="71"/>
      <c r="FF230" s="71"/>
    </row>
    <row r="231" spans="1:162" ht="15.75" customHeight="1" x14ac:dyDescent="0.25">
      <c r="B231" s="102" t="str">
        <f t="array" ref="B231:B234">Label_FinancialYears</f>
        <v>2010-11</v>
      </c>
      <c r="C231" s="103">
        <f t="array" ref="C231:J234">_1477_Homelessness</f>
        <v>35176000</v>
      </c>
      <c r="D231" s="103">
        <v>24938000</v>
      </c>
      <c r="E231" s="103">
        <v>32090000</v>
      </c>
      <c r="F231" s="103">
        <v>15919000</v>
      </c>
      <c r="G231" s="103">
        <v>9613000</v>
      </c>
      <c r="H231" s="103">
        <v>4455000</v>
      </c>
      <c r="I231" s="103">
        <v>2336000</v>
      </c>
      <c r="J231" s="103">
        <v>5974000</v>
      </c>
      <c r="K231" s="103">
        <f t="shared" ref="K231:K234" si="43">SUM(C231:J231)</f>
        <v>130501000</v>
      </c>
      <c r="L231" s="104"/>
      <c r="M231" s="104" t="s">
        <v>9</v>
      </c>
      <c r="N231" s="105">
        <f t="array" ref="N231:V234">C231:K234/Population_IncludingTotal</f>
        <v>4.8992387210335089</v>
      </c>
      <c r="O231" s="105">
        <v>4.5377204150654942</v>
      </c>
      <c r="P231" s="105">
        <v>7.2325565566088983</v>
      </c>
      <c r="Q231" s="105">
        <v>6.8644103243422023</v>
      </c>
      <c r="R231" s="105">
        <v>5.8885794759145886</v>
      </c>
      <c r="S231" s="105">
        <v>8.7315446896332745</v>
      </c>
      <c r="T231" s="105">
        <v>6.4029295595519047</v>
      </c>
      <c r="U231" s="105">
        <v>25.940190795444185</v>
      </c>
      <c r="V231" s="105">
        <v>5.8865426096715376</v>
      </c>
    </row>
    <row r="232" spans="1:162" ht="15.75" customHeight="1" x14ac:dyDescent="0.25">
      <c r="A232" s="72"/>
      <c r="B232" s="102" t="str">
        <v>2011-12</v>
      </c>
      <c r="C232" s="103">
        <v>34484000</v>
      </c>
      <c r="D232" s="103">
        <v>25917000</v>
      </c>
      <c r="E232" s="103">
        <v>33370000</v>
      </c>
      <c r="F232" s="103">
        <v>16558000</v>
      </c>
      <c r="G232" s="103">
        <v>9994000</v>
      </c>
      <c r="H232" s="103">
        <v>2575000</v>
      </c>
      <c r="I232" s="103">
        <v>2401000</v>
      </c>
      <c r="J232" s="103">
        <v>6202000</v>
      </c>
      <c r="K232" s="103">
        <f t="shared" si="43"/>
        <v>131501000</v>
      </c>
      <c r="L232" s="104"/>
      <c r="M232" s="104" t="s">
        <v>10</v>
      </c>
      <c r="N232" s="105">
        <v>4.7488209197101678</v>
      </c>
      <c r="O232" s="105">
        <v>4.6424022913767065</v>
      </c>
      <c r="P232" s="105">
        <v>7.3850225899364963</v>
      </c>
      <c r="Q232" s="105">
        <v>6.923421720761735</v>
      </c>
      <c r="R232" s="105">
        <v>6.068182963549007</v>
      </c>
      <c r="S232" s="105">
        <v>5.0298470145172125</v>
      </c>
      <c r="T232" s="105">
        <v>6.4698147170096041</v>
      </c>
      <c r="U232" s="105">
        <v>26.651998470152943</v>
      </c>
      <c r="V232" s="105">
        <v>5.8400335921506992</v>
      </c>
    </row>
    <row r="233" spans="1:162" ht="15.75" customHeight="1" x14ac:dyDescent="0.25">
      <c r="B233" s="102" t="str">
        <v>2012-13</v>
      </c>
      <c r="C233" s="103">
        <v>41408000</v>
      </c>
      <c r="D233" s="103">
        <v>31192000</v>
      </c>
      <c r="E233" s="103">
        <v>39745000</v>
      </c>
      <c r="F233" s="103">
        <v>19608000</v>
      </c>
      <c r="G233" s="103">
        <v>11969000</v>
      </c>
      <c r="H233" s="103">
        <v>2575000</v>
      </c>
      <c r="I233" s="103">
        <v>2401000</v>
      </c>
      <c r="J233" s="103">
        <v>7602000</v>
      </c>
      <c r="K233" s="103">
        <f t="shared" si="43"/>
        <v>156500000</v>
      </c>
      <c r="L233" s="104"/>
      <c r="M233" s="104" t="s">
        <v>11</v>
      </c>
      <c r="N233" s="105">
        <v>5.6284958915840342</v>
      </c>
      <c r="O233" s="105">
        <v>5.4910639939920802</v>
      </c>
      <c r="P233" s="105">
        <v>8.6235589250851508</v>
      </c>
      <c r="Q233" s="105">
        <v>7.9080268408303915</v>
      </c>
      <c r="R233" s="105">
        <v>7.2007108664015158</v>
      </c>
      <c r="S233" s="105">
        <v>5.0246353480657593</v>
      </c>
      <c r="T233" s="105">
        <v>6.353078769180291</v>
      </c>
      <c r="U233" s="105">
        <v>31.768452196879153</v>
      </c>
      <c r="V233" s="105">
        <v>6.8288017652081674</v>
      </c>
    </row>
    <row r="234" spans="1:162" ht="15.75" customHeight="1" x14ac:dyDescent="0.25">
      <c r="B234" s="102" t="str">
        <v>2013-14</v>
      </c>
      <c r="C234" s="103">
        <v>32960000</v>
      </c>
      <c r="D234" s="103">
        <v>30140000</v>
      </c>
      <c r="E234" s="103">
        <v>31469000</v>
      </c>
      <c r="F234" s="103">
        <v>18650000</v>
      </c>
      <c r="G234" s="103">
        <v>15370000</v>
      </c>
      <c r="H234" s="103">
        <v>4020000</v>
      </c>
      <c r="I234" s="103">
        <v>5480000</v>
      </c>
      <c r="J234" s="103">
        <v>5160000</v>
      </c>
      <c r="K234" s="103">
        <f t="shared" si="43"/>
        <v>143249000</v>
      </c>
      <c r="L234" s="104"/>
      <c r="M234" s="104" t="s">
        <v>32</v>
      </c>
      <c r="N234" s="105">
        <v>4.4151387821718409</v>
      </c>
      <c r="O234" s="105">
        <v>5.2081479349019526</v>
      </c>
      <c r="P234" s="105">
        <v>6.713505540471437</v>
      </c>
      <c r="Q234" s="105">
        <v>7.3161785618315163</v>
      </c>
      <c r="R234" s="105">
        <v>9.1648370781760011</v>
      </c>
      <c r="S234" s="105">
        <v>7.8221225971781987</v>
      </c>
      <c r="T234" s="105">
        <v>14.274699397753558</v>
      </c>
      <c r="U234" s="105">
        <v>21.164281583383577</v>
      </c>
      <c r="V234" s="105">
        <v>6.1460305332637937</v>
      </c>
    </row>
    <row r="235" spans="1:162" s="72" customFormat="1" ht="15.75" customHeight="1" x14ac:dyDescent="0.25">
      <c r="A235" s="22">
        <f>A225+1</f>
        <v>44</v>
      </c>
      <c r="B235" s="102" t="s">
        <v>229</v>
      </c>
      <c r="C235" s="98"/>
      <c r="D235" s="98"/>
      <c r="E235" s="98"/>
      <c r="F235" s="98"/>
      <c r="G235" s="98"/>
      <c r="H235" s="98"/>
      <c r="I235" s="98"/>
      <c r="J235" s="98"/>
      <c r="K235" s="98"/>
      <c r="L235" s="104"/>
      <c r="M235" s="99" t="s">
        <v>229</v>
      </c>
      <c r="N235" s="98"/>
      <c r="O235" s="98"/>
      <c r="P235" s="98"/>
      <c r="Q235" s="98"/>
      <c r="R235" s="98"/>
      <c r="S235" s="98"/>
      <c r="T235" s="98"/>
      <c r="U235" s="98"/>
      <c r="V235" s="98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1"/>
      <c r="BH235" s="71"/>
      <c r="BI235" s="71"/>
      <c r="BJ235" s="71"/>
      <c r="BK235" s="71"/>
      <c r="BL235" s="71"/>
      <c r="BM235" s="71"/>
      <c r="BN235" s="71"/>
      <c r="BO235" s="71"/>
      <c r="BP235" s="71"/>
      <c r="BQ235" s="71"/>
      <c r="BR235" s="71"/>
      <c r="BS235" s="71"/>
      <c r="BT235" s="71"/>
      <c r="BU235" s="71"/>
      <c r="BV235" s="71"/>
      <c r="BW235" s="71"/>
      <c r="BX235" s="71"/>
      <c r="BY235" s="71"/>
      <c r="BZ235" s="71"/>
      <c r="CA235" s="71"/>
      <c r="CB235" s="71"/>
      <c r="CC235" s="71"/>
      <c r="CD235" s="71"/>
      <c r="CE235" s="71"/>
      <c r="CF235" s="71"/>
      <c r="CG235" s="71"/>
      <c r="CH235" s="71"/>
      <c r="CI235" s="71"/>
      <c r="CJ235" s="71"/>
      <c r="CK235" s="71"/>
      <c r="CL235" s="71"/>
      <c r="CM235" s="71"/>
      <c r="CN235" s="71"/>
      <c r="CO235" s="71"/>
      <c r="CP235" s="71"/>
      <c r="CQ235" s="71"/>
      <c r="CR235" s="71"/>
      <c r="CS235" s="71"/>
      <c r="CT235" s="71"/>
      <c r="CU235" s="71"/>
      <c r="CV235" s="71"/>
      <c r="CW235" s="71"/>
      <c r="CX235" s="71"/>
      <c r="CY235" s="71"/>
      <c r="CZ235" s="71"/>
      <c r="DA235" s="71"/>
      <c r="DB235" s="71"/>
      <c r="DC235" s="71"/>
      <c r="DD235" s="71"/>
      <c r="DE235" s="71"/>
      <c r="DF235" s="71"/>
      <c r="DG235" s="71"/>
      <c r="DH235" s="71"/>
      <c r="DI235" s="71"/>
      <c r="DJ235" s="71"/>
      <c r="DK235" s="71"/>
      <c r="DL235" s="71"/>
      <c r="DM235" s="71"/>
      <c r="DN235" s="71"/>
      <c r="DO235" s="71"/>
      <c r="DP235" s="71"/>
      <c r="DQ235" s="71"/>
      <c r="DR235" s="71"/>
      <c r="DS235" s="71"/>
      <c r="DT235" s="71"/>
      <c r="DU235" s="71"/>
      <c r="DV235" s="71"/>
      <c r="DW235" s="71"/>
      <c r="DX235" s="71"/>
      <c r="DY235" s="71"/>
      <c r="DZ235" s="71"/>
      <c r="EA235" s="71"/>
      <c r="EB235" s="71"/>
      <c r="EC235" s="71"/>
      <c r="ED235" s="71"/>
      <c r="EE235" s="71"/>
      <c r="EF235" s="71"/>
      <c r="EG235" s="71"/>
      <c r="EH235" s="71"/>
      <c r="EI235" s="71"/>
      <c r="EJ235" s="71"/>
      <c r="EK235" s="71"/>
      <c r="EL235" s="71"/>
      <c r="EM235" s="71"/>
      <c r="EN235" s="71"/>
      <c r="EO235" s="71"/>
      <c r="EP235" s="71"/>
      <c r="EQ235" s="71"/>
      <c r="ER235" s="71"/>
      <c r="ES235" s="71"/>
      <c r="ET235" s="71"/>
      <c r="EU235" s="71"/>
      <c r="EV235" s="71"/>
      <c r="EW235" s="71"/>
      <c r="EX235" s="71"/>
      <c r="EY235" s="71"/>
      <c r="EZ235" s="71"/>
      <c r="FA235" s="71"/>
      <c r="FB235" s="71"/>
      <c r="FC235" s="71"/>
      <c r="FD235" s="71"/>
      <c r="FE235" s="71"/>
      <c r="FF235" s="71"/>
    </row>
    <row r="236" spans="1:162" ht="15.75" customHeight="1" x14ac:dyDescent="0.25">
      <c r="B236" s="102" t="str">
        <f t="array" ref="B236:B239">Label_FinancialYears</f>
        <v>2010-11</v>
      </c>
      <c r="C236" s="103">
        <f t="array" ref="C236:J239">_1463_NationBuildingandJobsPlan_InvestinSocialHousing</f>
        <v>482561000</v>
      </c>
      <c r="D236" s="103">
        <v>203153000</v>
      </c>
      <c r="E236" s="103">
        <v>302568000</v>
      </c>
      <c r="F236" s="103">
        <v>155479000</v>
      </c>
      <c r="G236" s="103">
        <v>84855000</v>
      </c>
      <c r="H236" s="103">
        <v>29744000</v>
      </c>
      <c r="I236" s="103">
        <v>22459000</v>
      </c>
      <c r="J236" s="103">
        <v>13180000</v>
      </c>
      <c r="K236" s="106">
        <f t="shared" ref="K236:K239" si="44">SUM(C236:J236)</f>
        <v>1293999000</v>
      </c>
      <c r="L236" s="104"/>
      <c r="M236" s="104" t="s">
        <v>9</v>
      </c>
      <c r="N236" s="105">
        <f t="array" ref="N236:V239">C236:K239/Population_IncludingTotal</f>
        <v>67.210073244844523</v>
      </c>
      <c r="O236" s="105">
        <v>36.96573564366831</v>
      </c>
      <c r="P236" s="105">
        <v>68.19383522031913</v>
      </c>
      <c r="Q236" s="105">
        <v>67.043887984069428</v>
      </c>
      <c r="R236" s="105">
        <v>51.979133613724379</v>
      </c>
      <c r="S236" s="105">
        <v>58.296535409304632</v>
      </c>
      <c r="T236" s="105">
        <v>61.559672507695304</v>
      </c>
      <c r="U236" s="105">
        <v>57.229948892526672</v>
      </c>
      <c r="V236" s="105">
        <v>58.368750050745668</v>
      </c>
    </row>
    <row r="237" spans="1:162" ht="15.75" customHeight="1" x14ac:dyDescent="0.25">
      <c r="A237" s="72"/>
      <c r="B237" s="102" t="str">
        <v>2011-12</v>
      </c>
      <c r="C237" s="105">
        <v>0</v>
      </c>
      <c r="D237" s="103">
        <v>63796000</v>
      </c>
      <c r="E237" s="103">
        <v>39523000</v>
      </c>
      <c r="F237" s="103">
        <v>20021000</v>
      </c>
      <c r="G237" s="103">
        <v>30709000</v>
      </c>
      <c r="H237" s="103">
        <v>4564000</v>
      </c>
      <c r="I237" s="103">
        <v>1365000</v>
      </c>
      <c r="J237" s="103">
        <v>2022000</v>
      </c>
      <c r="K237" s="103">
        <f t="shared" si="44"/>
        <v>162000000</v>
      </c>
      <c r="L237" s="104"/>
      <c r="M237" s="104" t="s">
        <v>10</v>
      </c>
      <c r="N237" s="105">
        <v>0</v>
      </c>
      <c r="O237" s="105">
        <v>11.427506909776147</v>
      </c>
      <c r="P237" s="105">
        <v>8.7467260360221797</v>
      </c>
      <c r="Q237" s="105">
        <v>8.3714111771573076</v>
      </c>
      <c r="R237" s="105">
        <v>18.645970645149735</v>
      </c>
      <c r="S237" s="105">
        <v>8.9150375822355574</v>
      </c>
      <c r="T237" s="105">
        <v>3.6781745475710577</v>
      </c>
      <c r="U237" s="105">
        <v>8.6891875051030709</v>
      </c>
      <c r="V237" s="105">
        <v>7.194511387201719</v>
      </c>
    </row>
    <row r="238" spans="1:162" ht="15.75" customHeight="1" x14ac:dyDescent="0.25">
      <c r="B238" s="102" t="str">
        <v>2012-13</v>
      </c>
      <c r="C238" s="105">
        <v>0</v>
      </c>
      <c r="D238" s="105">
        <v>0</v>
      </c>
      <c r="E238" s="105">
        <v>0</v>
      </c>
      <c r="F238" s="105">
        <v>0</v>
      </c>
      <c r="G238" s="105">
        <v>0</v>
      </c>
      <c r="H238" s="105">
        <v>0</v>
      </c>
      <c r="I238" s="105">
        <v>0</v>
      </c>
      <c r="J238" s="105">
        <v>0</v>
      </c>
      <c r="K238" s="105">
        <f t="shared" si="44"/>
        <v>0</v>
      </c>
      <c r="L238" s="104"/>
      <c r="M238" s="104" t="s">
        <v>11</v>
      </c>
      <c r="N238" s="105">
        <v>0</v>
      </c>
      <c r="O238" s="105">
        <v>0</v>
      </c>
      <c r="P238" s="105">
        <v>0</v>
      </c>
      <c r="Q238" s="105">
        <v>0</v>
      </c>
      <c r="R238" s="105">
        <v>0</v>
      </c>
      <c r="S238" s="105">
        <v>0</v>
      </c>
      <c r="T238" s="105">
        <v>0</v>
      </c>
      <c r="U238" s="105">
        <v>0</v>
      </c>
      <c r="V238" s="105">
        <v>0</v>
      </c>
    </row>
    <row r="239" spans="1:162" ht="15.75" customHeight="1" x14ac:dyDescent="0.25">
      <c r="B239" s="102" t="str">
        <v>2013-14</v>
      </c>
      <c r="C239" s="105">
        <v>0</v>
      </c>
      <c r="D239" s="105">
        <v>0</v>
      </c>
      <c r="E239" s="103">
        <v>-7180000</v>
      </c>
      <c r="F239" s="105">
        <v>0</v>
      </c>
      <c r="G239" s="103">
        <v>-9800000</v>
      </c>
      <c r="H239" s="105">
        <v>0</v>
      </c>
      <c r="I239" s="105">
        <v>0</v>
      </c>
      <c r="J239" s="105">
        <v>0</v>
      </c>
      <c r="K239" s="103">
        <f t="shared" si="44"/>
        <v>-16980000</v>
      </c>
      <c r="L239" s="104"/>
      <c r="M239" s="104" t="s">
        <v>32</v>
      </c>
      <c r="N239" s="105">
        <v>0</v>
      </c>
      <c r="O239" s="105">
        <v>0</v>
      </c>
      <c r="P239" s="105">
        <v>-1.5317604557051356</v>
      </c>
      <c r="Q239" s="105">
        <v>0</v>
      </c>
      <c r="R239" s="105">
        <v>-5.8435525937621868</v>
      </c>
      <c r="S239" s="105">
        <v>0</v>
      </c>
      <c r="T239" s="105">
        <v>0</v>
      </c>
      <c r="U239" s="105">
        <v>0</v>
      </c>
      <c r="V239" s="105">
        <v>-0.72851886194541826</v>
      </c>
    </row>
    <row r="240" spans="1:162" s="72" customFormat="1" ht="15.75" customHeight="1" x14ac:dyDescent="0.25">
      <c r="A240" s="22">
        <f>A209+1</f>
        <v>46</v>
      </c>
      <c r="B240" s="102" t="s">
        <v>231</v>
      </c>
      <c r="C240" s="98"/>
      <c r="D240" s="98"/>
      <c r="E240" s="98"/>
      <c r="F240" s="98"/>
      <c r="G240" s="98"/>
      <c r="H240" s="98"/>
      <c r="I240" s="98"/>
      <c r="J240" s="98"/>
      <c r="K240" s="98"/>
      <c r="L240" s="104"/>
      <c r="M240" s="99" t="s">
        <v>231</v>
      </c>
      <c r="N240" s="98"/>
      <c r="O240" s="98"/>
      <c r="P240" s="98"/>
      <c r="Q240" s="98"/>
      <c r="R240" s="98"/>
      <c r="S240" s="98"/>
      <c r="T240" s="98"/>
      <c r="U240" s="98"/>
      <c r="V240" s="98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  <c r="BJ240" s="71"/>
      <c r="BK240" s="71"/>
      <c r="BL240" s="71"/>
      <c r="BM240" s="71"/>
      <c r="BN240" s="71"/>
      <c r="BO240" s="71"/>
      <c r="BP240" s="71"/>
      <c r="BQ240" s="71"/>
      <c r="BR240" s="71"/>
      <c r="BS240" s="71"/>
      <c r="BT240" s="71"/>
      <c r="BU240" s="71"/>
      <c r="BV240" s="71"/>
      <c r="BW240" s="71"/>
      <c r="BX240" s="71"/>
      <c r="BY240" s="71"/>
      <c r="BZ240" s="71"/>
      <c r="CA240" s="71"/>
      <c r="CB240" s="71"/>
      <c r="CC240" s="71"/>
      <c r="CD240" s="71"/>
      <c r="CE240" s="71"/>
      <c r="CF240" s="71"/>
      <c r="CG240" s="71"/>
      <c r="CH240" s="71"/>
      <c r="CI240" s="71"/>
      <c r="CJ240" s="71"/>
      <c r="CK240" s="71"/>
      <c r="CL240" s="71"/>
      <c r="CM240" s="71"/>
      <c r="CN240" s="71"/>
      <c r="CO240" s="71"/>
      <c r="CP240" s="71"/>
      <c r="CQ240" s="71"/>
      <c r="CR240" s="71"/>
      <c r="CS240" s="71"/>
      <c r="CT240" s="71"/>
      <c r="CU240" s="71"/>
      <c r="CV240" s="71"/>
      <c r="CW240" s="71"/>
      <c r="CX240" s="71"/>
      <c r="CY240" s="71"/>
      <c r="CZ240" s="71"/>
      <c r="DA240" s="71"/>
      <c r="DB240" s="71"/>
      <c r="DC240" s="71"/>
      <c r="DD240" s="71"/>
      <c r="DE240" s="71"/>
      <c r="DF240" s="71"/>
      <c r="DG240" s="71"/>
      <c r="DH240" s="71"/>
      <c r="DI240" s="71"/>
      <c r="DJ240" s="71"/>
      <c r="DK240" s="71"/>
      <c r="DL240" s="71"/>
      <c r="DM240" s="71"/>
      <c r="DN240" s="71"/>
      <c r="DO240" s="71"/>
      <c r="DP240" s="71"/>
      <c r="DQ240" s="71"/>
      <c r="DR240" s="71"/>
      <c r="DS240" s="71"/>
      <c r="DT240" s="71"/>
      <c r="DU240" s="71"/>
      <c r="DV240" s="71"/>
      <c r="DW240" s="71"/>
      <c r="DX240" s="71"/>
      <c r="DY240" s="71"/>
      <c r="DZ240" s="71"/>
      <c r="EA240" s="71"/>
      <c r="EB240" s="71"/>
      <c r="EC240" s="71"/>
      <c r="ED240" s="71"/>
      <c r="EE240" s="71"/>
      <c r="EF240" s="71"/>
      <c r="EG240" s="71"/>
      <c r="EH240" s="71"/>
      <c r="EI240" s="71"/>
      <c r="EJ240" s="71"/>
      <c r="EK240" s="71"/>
      <c r="EL240" s="71"/>
      <c r="EM240" s="71"/>
      <c r="EN240" s="71"/>
      <c r="EO240" s="71"/>
      <c r="EP240" s="71"/>
      <c r="EQ240" s="71"/>
      <c r="ER240" s="71"/>
      <c r="ES240" s="71"/>
      <c r="ET240" s="71"/>
      <c r="EU240" s="71"/>
      <c r="EV240" s="71"/>
      <c r="EW240" s="71"/>
      <c r="EX240" s="71"/>
      <c r="EY240" s="71"/>
      <c r="EZ240" s="71"/>
      <c r="FA240" s="71"/>
      <c r="FB240" s="71"/>
      <c r="FC240" s="71"/>
      <c r="FD240" s="71"/>
      <c r="FE240" s="71"/>
      <c r="FF240" s="71"/>
    </row>
    <row r="241" spans="1:162" ht="15.75" customHeight="1" x14ac:dyDescent="0.25">
      <c r="B241" s="102" t="str">
        <f t="array" ref="B241:B244">Label_FinancialYears</f>
        <v>2010-11</v>
      </c>
      <c r="C241" s="105">
        <f t="array" ref="C241:J244">_1467_RemoteIndigenousHousing_for2013_14onwards</f>
        <v>0</v>
      </c>
      <c r="D241" s="105">
        <v>0</v>
      </c>
      <c r="E241" s="105">
        <v>0</v>
      </c>
      <c r="F241" s="105">
        <v>0</v>
      </c>
      <c r="G241" s="105">
        <v>0</v>
      </c>
      <c r="H241" s="105">
        <v>0</v>
      </c>
      <c r="I241" s="105">
        <v>0</v>
      </c>
      <c r="J241" s="105">
        <v>0</v>
      </c>
      <c r="K241" s="105">
        <f t="shared" ref="K241:K244" si="45">SUM(C241:J241)</f>
        <v>0</v>
      </c>
      <c r="L241" s="104"/>
      <c r="M241" s="104" t="s">
        <v>9</v>
      </c>
      <c r="N241" s="105">
        <f t="array" ref="N241:V244">C241:K244/Population_IncludingTotal</f>
        <v>0</v>
      </c>
      <c r="O241" s="105">
        <v>0</v>
      </c>
      <c r="P241" s="105">
        <v>0</v>
      </c>
      <c r="Q241" s="105">
        <v>0</v>
      </c>
      <c r="R241" s="105">
        <v>0</v>
      </c>
      <c r="S241" s="105">
        <v>0</v>
      </c>
      <c r="T241" s="105">
        <v>0</v>
      </c>
      <c r="U241" s="105">
        <v>0</v>
      </c>
      <c r="V241" s="105">
        <v>0</v>
      </c>
    </row>
    <row r="242" spans="1:162" ht="15.75" customHeight="1" x14ac:dyDescent="0.25">
      <c r="A242" s="72"/>
      <c r="B242" s="102" t="str">
        <v>2011-12</v>
      </c>
      <c r="C242" s="105">
        <v>0</v>
      </c>
      <c r="D242" s="105">
        <v>0</v>
      </c>
      <c r="E242" s="105">
        <v>0</v>
      </c>
      <c r="F242" s="105">
        <v>0</v>
      </c>
      <c r="G242" s="105">
        <v>0</v>
      </c>
      <c r="H242" s="105">
        <v>0</v>
      </c>
      <c r="I242" s="105">
        <v>0</v>
      </c>
      <c r="J242" s="105">
        <v>0</v>
      </c>
      <c r="K242" s="105">
        <f t="shared" si="45"/>
        <v>0</v>
      </c>
      <c r="L242" s="104"/>
      <c r="M242" s="104" t="s">
        <v>10</v>
      </c>
      <c r="N242" s="105">
        <v>0</v>
      </c>
      <c r="O242" s="105">
        <v>0</v>
      </c>
      <c r="P242" s="105">
        <v>0</v>
      </c>
      <c r="Q242" s="105">
        <v>0</v>
      </c>
      <c r="R242" s="105">
        <v>0</v>
      </c>
      <c r="S242" s="105">
        <v>0</v>
      </c>
      <c r="T242" s="105">
        <v>0</v>
      </c>
      <c r="U242" s="105">
        <v>0</v>
      </c>
      <c r="V242" s="105">
        <v>0</v>
      </c>
    </row>
    <row r="243" spans="1:162" ht="15.75" customHeight="1" x14ac:dyDescent="0.25">
      <c r="B243" s="60" t="str">
        <v>2012-13</v>
      </c>
      <c r="C243" s="66">
        <v>0</v>
      </c>
      <c r="D243" s="66">
        <v>0</v>
      </c>
      <c r="E243" s="66">
        <v>0</v>
      </c>
      <c r="F243" s="66">
        <v>0</v>
      </c>
      <c r="G243" s="66">
        <v>0</v>
      </c>
      <c r="H243" s="66">
        <v>0</v>
      </c>
      <c r="I243" s="66">
        <v>0</v>
      </c>
      <c r="J243" s="66">
        <v>0</v>
      </c>
      <c r="K243" s="66">
        <f t="shared" si="45"/>
        <v>0</v>
      </c>
      <c r="M243" s="19" t="s">
        <v>11</v>
      </c>
      <c r="N243" s="66">
        <v>0</v>
      </c>
      <c r="O243" s="66">
        <v>0</v>
      </c>
      <c r="P243" s="66">
        <v>0</v>
      </c>
      <c r="Q243" s="66">
        <v>0</v>
      </c>
      <c r="R243" s="66">
        <v>0</v>
      </c>
      <c r="S243" s="66">
        <v>0</v>
      </c>
      <c r="T243" s="66">
        <v>0</v>
      </c>
      <c r="U243" s="66">
        <v>0</v>
      </c>
      <c r="V243" s="66">
        <v>0</v>
      </c>
    </row>
    <row r="244" spans="1:162" ht="15.75" customHeight="1" x14ac:dyDescent="0.25">
      <c r="B244" s="63" t="str">
        <v>2013-14</v>
      </c>
      <c r="C244" s="64">
        <v>44637000</v>
      </c>
      <c r="D244" s="68">
        <v>0</v>
      </c>
      <c r="E244" s="64">
        <v>177532000</v>
      </c>
      <c r="F244" s="64">
        <v>191278000</v>
      </c>
      <c r="G244" s="64">
        <v>36414000</v>
      </c>
      <c r="H244" s="68">
        <v>0</v>
      </c>
      <c r="I244" s="68">
        <v>0</v>
      </c>
      <c r="J244" s="64">
        <v>85732000</v>
      </c>
      <c r="K244" s="64">
        <f t="shared" si="45"/>
        <v>535593000</v>
      </c>
      <c r="M244" s="5" t="s">
        <v>32</v>
      </c>
      <c r="N244" s="68">
        <v>5.9793249338532908</v>
      </c>
      <c r="O244" s="68">
        <v>0</v>
      </c>
      <c r="P244" s="68">
        <v>37.874163958529827</v>
      </c>
      <c r="Q244" s="68">
        <v>75.036139568365073</v>
      </c>
      <c r="R244" s="68">
        <v>21.712971851964923</v>
      </c>
      <c r="S244" s="68">
        <v>0</v>
      </c>
      <c r="T244" s="68">
        <v>0</v>
      </c>
      <c r="U244" s="68">
        <v>351.6387962609769</v>
      </c>
      <c r="V244" s="68">
        <v>22.979364124024286</v>
      </c>
    </row>
    <row r="245" spans="1:162" s="72" customFormat="1" ht="15.75" customHeight="1" x14ac:dyDescent="0.25">
      <c r="B245" s="18" t="s">
        <v>277</v>
      </c>
      <c r="C245" s="66"/>
      <c r="D245" s="66"/>
      <c r="E245" s="66"/>
      <c r="F245" s="66"/>
      <c r="G245" s="66"/>
      <c r="H245" s="66"/>
      <c r="I245" s="66"/>
      <c r="J245" s="66"/>
      <c r="K245" s="66"/>
      <c r="M245" s="18" t="s">
        <v>277</v>
      </c>
      <c r="N245" s="66"/>
      <c r="O245" s="66"/>
      <c r="P245" s="66"/>
      <c r="Q245" s="66"/>
      <c r="R245" s="66"/>
      <c r="S245" s="66"/>
      <c r="T245" s="66"/>
      <c r="U245" s="66"/>
      <c r="V245" s="66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/>
      <c r="BI245" s="71"/>
      <c r="BJ245" s="71"/>
      <c r="BK245" s="71"/>
      <c r="BL245" s="71"/>
      <c r="BM245" s="71"/>
      <c r="BN245" s="71"/>
      <c r="BO245" s="71"/>
      <c r="BP245" s="71"/>
      <c r="BQ245" s="71"/>
      <c r="BR245" s="71"/>
      <c r="BS245" s="71"/>
      <c r="BT245" s="71"/>
      <c r="BU245" s="71"/>
      <c r="BV245" s="71"/>
      <c r="BW245" s="71"/>
      <c r="BX245" s="71"/>
      <c r="BY245" s="71"/>
      <c r="BZ245" s="71"/>
      <c r="CA245" s="71"/>
      <c r="CB245" s="71"/>
      <c r="CC245" s="71"/>
      <c r="CD245" s="71"/>
      <c r="CE245" s="71"/>
      <c r="CF245" s="71"/>
      <c r="CG245" s="71"/>
      <c r="CH245" s="71"/>
      <c r="CI245" s="71"/>
      <c r="CJ245" s="71"/>
      <c r="CK245" s="71"/>
      <c r="CL245" s="71"/>
      <c r="CM245" s="71"/>
      <c r="CN245" s="71"/>
      <c r="CO245" s="71"/>
      <c r="CP245" s="71"/>
      <c r="CQ245" s="71"/>
      <c r="CR245" s="71"/>
      <c r="CS245" s="71"/>
      <c r="CT245" s="71"/>
      <c r="CU245" s="71"/>
      <c r="CV245" s="71"/>
      <c r="CW245" s="71"/>
      <c r="CX245" s="71"/>
      <c r="CY245" s="71"/>
      <c r="CZ245" s="71"/>
      <c r="DA245" s="71"/>
      <c r="DB245" s="71"/>
      <c r="DC245" s="71"/>
      <c r="DD245" s="71"/>
      <c r="DE245" s="71"/>
      <c r="DF245" s="71"/>
      <c r="DG245" s="71"/>
      <c r="DH245" s="71"/>
      <c r="DI245" s="71"/>
      <c r="DJ245" s="71"/>
      <c r="DK245" s="71"/>
      <c r="DL245" s="71"/>
      <c r="DM245" s="71"/>
      <c r="DN245" s="71"/>
      <c r="DO245" s="71"/>
      <c r="DP245" s="71"/>
      <c r="DQ245" s="71"/>
      <c r="DR245" s="71"/>
      <c r="DS245" s="71"/>
      <c r="DT245" s="71"/>
      <c r="DU245" s="71"/>
      <c r="DV245" s="71"/>
      <c r="DW245" s="71"/>
      <c r="DX245" s="71"/>
      <c r="DY245" s="71"/>
      <c r="DZ245" s="71"/>
      <c r="EA245" s="71"/>
      <c r="EB245" s="71"/>
      <c r="EC245" s="71"/>
      <c r="ED245" s="71"/>
      <c r="EE245" s="71"/>
      <c r="EF245" s="71"/>
      <c r="EG245" s="71"/>
      <c r="EH245" s="71"/>
      <c r="EI245" s="71"/>
      <c r="EJ245" s="71"/>
      <c r="EK245" s="71"/>
      <c r="EL245" s="71"/>
      <c r="EM245" s="71"/>
      <c r="EN245" s="71"/>
      <c r="EO245" s="71"/>
      <c r="EP245" s="71"/>
      <c r="EQ245" s="71"/>
      <c r="ER245" s="71"/>
      <c r="ES245" s="71"/>
      <c r="ET245" s="71"/>
      <c r="EU245" s="71"/>
      <c r="EV245" s="71"/>
      <c r="EW245" s="71"/>
      <c r="EX245" s="71"/>
      <c r="EY245" s="71"/>
      <c r="EZ245" s="71"/>
      <c r="FA245" s="71"/>
      <c r="FB245" s="71"/>
      <c r="FC245" s="71"/>
      <c r="FD245" s="71"/>
      <c r="FE245" s="71"/>
      <c r="FF245" s="71"/>
    </row>
    <row r="246" spans="1:162" s="72" customFormat="1" ht="15.75" customHeight="1" x14ac:dyDescent="0.25">
      <c r="A246" s="22">
        <f>A219+1</f>
        <v>52</v>
      </c>
      <c r="B246" s="60" t="s">
        <v>237</v>
      </c>
      <c r="C246" s="98"/>
      <c r="D246" s="98"/>
      <c r="E246" s="98"/>
      <c r="F246" s="98"/>
      <c r="G246" s="98"/>
      <c r="H246" s="98"/>
      <c r="I246" s="98"/>
      <c r="J246" s="98"/>
      <c r="K246" s="98"/>
      <c r="M246" s="99" t="s">
        <v>237</v>
      </c>
      <c r="N246" s="98"/>
      <c r="O246" s="98"/>
      <c r="P246" s="98"/>
      <c r="Q246" s="98"/>
      <c r="R246" s="98"/>
      <c r="S246" s="98"/>
      <c r="T246" s="98"/>
      <c r="U246" s="98"/>
      <c r="V246" s="98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/>
      <c r="BN246" s="71"/>
      <c r="BO246" s="71"/>
      <c r="BP246" s="71"/>
      <c r="BQ246" s="71"/>
      <c r="BR246" s="71"/>
      <c r="BS246" s="71"/>
      <c r="BT246" s="71"/>
      <c r="BU246" s="71"/>
      <c r="BV246" s="71"/>
      <c r="BW246" s="71"/>
      <c r="BX246" s="71"/>
      <c r="BY246" s="71"/>
      <c r="BZ246" s="71"/>
      <c r="CA246" s="71"/>
      <c r="CB246" s="71"/>
      <c r="CC246" s="71"/>
      <c r="CD246" s="71"/>
      <c r="CE246" s="71"/>
      <c r="CF246" s="71"/>
      <c r="CG246" s="71"/>
      <c r="CH246" s="71"/>
      <c r="CI246" s="71"/>
      <c r="CJ246" s="71"/>
      <c r="CK246" s="71"/>
      <c r="CL246" s="71"/>
      <c r="CM246" s="71"/>
      <c r="CN246" s="71"/>
      <c r="CO246" s="71"/>
      <c r="CP246" s="71"/>
      <c r="CQ246" s="71"/>
      <c r="CR246" s="71"/>
      <c r="CS246" s="71"/>
      <c r="CT246" s="71"/>
      <c r="CU246" s="71"/>
      <c r="CV246" s="71"/>
      <c r="CW246" s="71"/>
      <c r="CX246" s="71"/>
      <c r="CY246" s="71"/>
      <c r="CZ246" s="71"/>
      <c r="DA246" s="71"/>
      <c r="DB246" s="71"/>
      <c r="DC246" s="71"/>
      <c r="DD246" s="71"/>
      <c r="DE246" s="71"/>
      <c r="DF246" s="71"/>
      <c r="DG246" s="71"/>
      <c r="DH246" s="71"/>
      <c r="DI246" s="71"/>
      <c r="DJ246" s="71"/>
      <c r="DK246" s="71"/>
      <c r="DL246" s="71"/>
      <c r="DM246" s="71"/>
      <c r="DN246" s="71"/>
      <c r="DO246" s="71"/>
      <c r="DP246" s="71"/>
      <c r="DQ246" s="71"/>
      <c r="DR246" s="71"/>
      <c r="DS246" s="71"/>
      <c r="DT246" s="71"/>
      <c r="DU246" s="71"/>
      <c r="DV246" s="71"/>
      <c r="DW246" s="71"/>
      <c r="DX246" s="71"/>
      <c r="DY246" s="71"/>
      <c r="DZ246" s="71"/>
      <c r="EA246" s="71"/>
      <c r="EB246" s="71"/>
      <c r="EC246" s="71"/>
      <c r="ED246" s="71"/>
      <c r="EE246" s="71"/>
      <c r="EF246" s="71"/>
      <c r="EG246" s="71"/>
      <c r="EH246" s="71"/>
      <c r="EI246" s="71"/>
      <c r="EJ246" s="71"/>
      <c r="EK246" s="71"/>
      <c r="EL246" s="71"/>
      <c r="EM246" s="71"/>
      <c r="EN246" s="71"/>
      <c r="EO246" s="71"/>
      <c r="EP246" s="71"/>
      <c r="EQ246" s="71"/>
      <c r="ER246" s="71"/>
      <c r="ES246" s="71"/>
      <c r="ET246" s="71"/>
      <c r="EU246" s="71"/>
      <c r="EV246" s="71"/>
      <c r="EW246" s="71"/>
      <c r="EX246" s="71"/>
      <c r="EY246" s="71"/>
      <c r="EZ246" s="71"/>
      <c r="FA246" s="71"/>
      <c r="FB246" s="71"/>
      <c r="FC246" s="71"/>
      <c r="FD246" s="71"/>
      <c r="FE246" s="71"/>
      <c r="FF246" s="71"/>
    </row>
    <row r="247" spans="1:162" ht="15.75" customHeight="1" x14ac:dyDescent="0.25">
      <c r="B247" s="60" t="str">
        <f t="array" ref="B247:B250">Label_FinancialYears</f>
        <v>2010-11</v>
      </c>
      <c r="C247" s="60">
        <f t="array" ref="C247:J250">_1512_GreatArtesianBasinSustainabilityInitiative</f>
        <v>955000</v>
      </c>
      <c r="D247" s="66">
        <v>0</v>
      </c>
      <c r="E247" s="66">
        <v>0</v>
      </c>
      <c r="F247" s="66">
        <v>0</v>
      </c>
      <c r="G247" s="60">
        <v>367000</v>
      </c>
      <c r="H247" s="66">
        <v>0</v>
      </c>
      <c r="I247" s="66">
        <v>0</v>
      </c>
      <c r="J247" s="66">
        <v>0</v>
      </c>
      <c r="K247" s="61">
        <f t="shared" ref="K247:K250" si="46">SUM(C247:J247)</f>
        <v>1322000</v>
      </c>
      <c r="M247" s="19" t="s">
        <v>9</v>
      </c>
      <c r="N247" s="66">
        <f t="array" ref="N247:V250">C247:K250/Population_IncludingTotal</f>
        <v>0.13301037578425634</v>
      </c>
      <c r="O247" s="66">
        <v>0</v>
      </c>
      <c r="P247" s="66">
        <v>0</v>
      </c>
      <c r="Q247" s="66">
        <v>0</v>
      </c>
      <c r="R247" s="66">
        <v>0.22481105457824344</v>
      </c>
      <c r="S247" s="66">
        <v>0</v>
      </c>
      <c r="T247" s="66">
        <v>0</v>
      </c>
      <c r="U247" s="66">
        <v>0</v>
      </c>
      <c r="V247" s="66">
        <v>5.9631798453542682E-2</v>
      </c>
    </row>
    <row r="248" spans="1:162" ht="15.75" customHeight="1" x14ac:dyDescent="0.25">
      <c r="A248" s="72"/>
      <c r="B248" s="60" t="str">
        <v>2011-12</v>
      </c>
      <c r="C248" s="61">
        <v>7202000</v>
      </c>
      <c r="D248" s="66">
        <v>0</v>
      </c>
      <c r="E248" s="61">
        <v>6811000</v>
      </c>
      <c r="F248" s="66">
        <v>0</v>
      </c>
      <c r="G248" s="66">
        <v>0</v>
      </c>
      <c r="H248" s="66">
        <v>0</v>
      </c>
      <c r="I248" s="66">
        <v>0</v>
      </c>
      <c r="J248" s="66">
        <v>0</v>
      </c>
      <c r="K248" s="61">
        <f t="shared" si="46"/>
        <v>14013000</v>
      </c>
      <c r="M248" s="19" t="s">
        <v>10</v>
      </c>
      <c r="N248" s="66">
        <v>0.99179353508156343</v>
      </c>
      <c r="O248" s="66">
        <v>0</v>
      </c>
      <c r="P248" s="66">
        <v>1.5073236098309102</v>
      </c>
      <c r="Q248" s="66">
        <v>0</v>
      </c>
      <c r="R248" s="66">
        <v>0</v>
      </c>
      <c r="S248" s="66">
        <v>0</v>
      </c>
      <c r="T248" s="66">
        <v>0</v>
      </c>
      <c r="U248" s="66">
        <v>0</v>
      </c>
      <c r="V248" s="66">
        <v>0.62232523499294867</v>
      </c>
    </row>
    <row r="249" spans="1:162" ht="15.75" customHeight="1" x14ac:dyDescent="0.25">
      <c r="B249" s="60" t="str">
        <v>2012-13</v>
      </c>
      <c r="C249" s="61">
        <v>4211000</v>
      </c>
      <c r="D249" s="66">
        <v>0</v>
      </c>
      <c r="E249" s="61">
        <v>5377000</v>
      </c>
      <c r="F249" s="66">
        <v>0</v>
      </c>
      <c r="G249" s="61">
        <v>1324000</v>
      </c>
      <c r="H249" s="66">
        <v>0</v>
      </c>
      <c r="I249" s="66">
        <v>0</v>
      </c>
      <c r="J249" s="66">
        <v>0</v>
      </c>
      <c r="K249" s="61">
        <f t="shared" si="46"/>
        <v>10912000</v>
      </c>
      <c r="M249" s="19" t="s">
        <v>11</v>
      </c>
      <c r="N249" s="66">
        <v>0.57239171656347487</v>
      </c>
      <c r="O249" s="66">
        <v>0</v>
      </c>
      <c r="P249" s="66">
        <v>1.1666593619369192</v>
      </c>
      <c r="Q249" s="66">
        <v>0</v>
      </c>
      <c r="R249" s="66">
        <v>0.79653615064881</v>
      </c>
      <c r="S249" s="66">
        <v>0</v>
      </c>
      <c r="T249" s="66">
        <v>0</v>
      </c>
      <c r="U249" s="66">
        <v>0</v>
      </c>
      <c r="V249" s="66">
        <v>0.47613983937349214</v>
      </c>
    </row>
    <row r="250" spans="1:162" ht="15.75" customHeight="1" x14ac:dyDescent="0.25">
      <c r="B250" s="102" t="str">
        <v>2013-14</v>
      </c>
      <c r="C250" s="103">
        <v>6422000</v>
      </c>
      <c r="D250" s="105">
        <v>0</v>
      </c>
      <c r="E250" s="103">
        <v>6816000</v>
      </c>
      <c r="F250" s="105">
        <v>0</v>
      </c>
      <c r="G250" s="102">
        <v>973000</v>
      </c>
      <c r="H250" s="105">
        <v>0</v>
      </c>
      <c r="I250" s="105">
        <v>0</v>
      </c>
      <c r="J250" s="105">
        <v>0</v>
      </c>
      <c r="K250" s="103">
        <f t="shared" si="46"/>
        <v>14211000</v>
      </c>
      <c r="L250" s="104"/>
      <c r="M250" s="104" t="s">
        <v>32</v>
      </c>
      <c r="N250" s="105">
        <v>0.86025549936612755</v>
      </c>
      <c r="O250" s="105">
        <v>0</v>
      </c>
      <c r="P250" s="105">
        <v>1.4541057473657666</v>
      </c>
      <c r="Q250" s="105">
        <v>0</v>
      </c>
      <c r="R250" s="105">
        <v>0.58018129323781709</v>
      </c>
      <c r="S250" s="105">
        <v>0</v>
      </c>
      <c r="T250" s="105">
        <v>0</v>
      </c>
      <c r="U250" s="105">
        <v>0</v>
      </c>
      <c r="V250" s="105">
        <v>0.60971622774477852</v>
      </c>
      <c r="W250" s="108"/>
    </row>
    <row r="251" spans="1:162" s="72" customFormat="1" ht="15.75" customHeight="1" x14ac:dyDescent="0.25">
      <c r="A251" s="22">
        <f>A246+1</f>
        <v>53</v>
      </c>
      <c r="B251" s="102" t="s">
        <v>238</v>
      </c>
      <c r="C251" s="98"/>
      <c r="D251" s="98"/>
      <c r="E251" s="98"/>
      <c r="F251" s="98"/>
      <c r="G251" s="98"/>
      <c r="H251" s="98"/>
      <c r="I251" s="98"/>
      <c r="J251" s="98"/>
      <c r="K251" s="98"/>
      <c r="L251" s="104"/>
      <c r="M251" s="99" t="s">
        <v>238</v>
      </c>
      <c r="N251" s="98"/>
      <c r="O251" s="98"/>
      <c r="P251" s="98"/>
      <c r="Q251" s="98"/>
      <c r="R251" s="98"/>
      <c r="S251" s="98"/>
      <c r="T251" s="98"/>
      <c r="U251" s="98"/>
      <c r="V251" s="98"/>
      <c r="W251" s="108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  <c r="BJ251" s="71"/>
      <c r="BK251" s="71"/>
      <c r="BL251" s="71"/>
      <c r="BM251" s="71"/>
      <c r="BN251" s="71"/>
      <c r="BO251" s="71"/>
      <c r="BP251" s="71"/>
      <c r="BQ251" s="71"/>
      <c r="BR251" s="71"/>
      <c r="BS251" s="71"/>
      <c r="BT251" s="71"/>
      <c r="BU251" s="71"/>
      <c r="BV251" s="71"/>
      <c r="BW251" s="71"/>
      <c r="BX251" s="71"/>
      <c r="BY251" s="71"/>
      <c r="BZ251" s="71"/>
      <c r="CA251" s="71"/>
      <c r="CB251" s="71"/>
      <c r="CC251" s="71"/>
      <c r="CD251" s="71"/>
      <c r="CE251" s="71"/>
      <c r="CF251" s="71"/>
      <c r="CG251" s="71"/>
      <c r="CH251" s="71"/>
      <c r="CI251" s="71"/>
      <c r="CJ251" s="71"/>
      <c r="CK251" s="71"/>
      <c r="CL251" s="71"/>
      <c r="CM251" s="71"/>
      <c r="CN251" s="71"/>
      <c r="CO251" s="71"/>
      <c r="CP251" s="71"/>
      <c r="CQ251" s="71"/>
      <c r="CR251" s="71"/>
      <c r="CS251" s="71"/>
      <c r="CT251" s="71"/>
      <c r="CU251" s="71"/>
      <c r="CV251" s="71"/>
      <c r="CW251" s="71"/>
      <c r="CX251" s="71"/>
      <c r="CY251" s="71"/>
      <c r="CZ251" s="71"/>
      <c r="DA251" s="71"/>
      <c r="DB251" s="71"/>
      <c r="DC251" s="71"/>
      <c r="DD251" s="71"/>
      <c r="DE251" s="71"/>
      <c r="DF251" s="71"/>
      <c r="DG251" s="71"/>
      <c r="DH251" s="71"/>
      <c r="DI251" s="71"/>
      <c r="DJ251" s="71"/>
      <c r="DK251" s="71"/>
      <c r="DL251" s="71"/>
      <c r="DM251" s="71"/>
      <c r="DN251" s="71"/>
      <c r="DO251" s="71"/>
      <c r="DP251" s="71"/>
      <c r="DQ251" s="71"/>
      <c r="DR251" s="71"/>
      <c r="DS251" s="71"/>
      <c r="DT251" s="71"/>
      <c r="DU251" s="71"/>
      <c r="DV251" s="71"/>
      <c r="DW251" s="71"/>
      <c r="DX251" s="71"/>
      <c r="DY251" s="71"/>
      <c r="DZ251" s="71"/>
      <c r="EA251" s="71"/>
      <c r="EB251" s="71"/>
      <c r="EC251" s="71"/>
      <c r="ED251" s="71"/>
      <c r="EE251" s="71"/>
      <c r="EF251" s="71"/>
      <c r="EG251" s="71"/>
      <c r="EH251" s="71"/>
      <c r="EI251" s="71"/>
      <c r="EJ251" s="71"/>
      <c r="EK251" s="71"/>
      <c r="EL251" s="71"/>
      <c r="EM251" s="71"/>
      <c r="EN251" s="71"/>
      <c r="EO251" s="71"/>
      <c r="EP251" s="71"/>
      <c r="EQ251" s="71"/>
      <c r="ER251" s="71"/>
      <c r="ES251" s="71"/>
      <c r="ET251" s="71"/>
      <c r="EU251" s="71"/>
      <c r="EV251" s="71"/>
      <c r="EW251" s="71"/>
      <c r="EX251" s="71"/>
      <c r="EY251" s="71"/>
      <c r="EZ251" s="71"/>
      <c r="FA251" s="71"/>
      <c r="FB251" s="71"/>
      <c r="FC251" s="71"/>
      <c r="FD251" s="71"/>
      <c r="FE251" s="71"/>
      <c r="FF251" s="71"/>
    </row>
    <row r="252" spans="1:162" ht="15.75" customHeight="1" x14ac:dyDescent="0.25">
      <c r="B252" s="102" t="str">
        <f t="array" ref="B252:B255">Label_FinancialYears</f>
        <v>2010-11</v>
      </c>
      <c r="C252" s="102">
        <f t="array" ref="C252:J255">_1513_ImprovingPolicinginVeryRemoteAreas</f>
        <v>364000</v>
      </c>
      <c r="D252" s="105">
        <v>0</v>
      </c>
      <c r="E252" s="102">
        <v>177000</v>
      </c>
      <c r="F252" s="103">
        <v>1000000</v>
      </c>
      <c r="G252" s="105">
        <v>0</v>
      </c>
      <c r="H252" s="105">
        <v>0</v>
      </c>
      <c r="I252" s="105">
        <v>0</v>
      </c>
      <c r="J252" s="105">
        <v>0</v>
      </c>
      <c r="K252" s="103">
        <f t="shared" ref="K252:K255" si="47">SUM(C252:J252)</f>
        <v>1541000</v>
      </c>
      <c r="L252" s="104"/>
      <c r="M252" s="104" t="s">
        <v>9</v>
      </c>
      <c r="N252" s="105">
        <f t="array" ref="N252:V255">C252:K255/Population_IncludingTotal</f>
        <v>5.0697148466460007E-2</v>
      </c>
      <c r="O252" s="105">
        <v>0</v>
      </c>
      <c r="P252" s="105">
        <v>3.9892879729503734E-2</v>
      </c>
      <c r="Q252" s="105">
        <v>0.43120863900635731</v>
      </c>
      <c r="R252" s="105">
        <v>0</v>
      </c>
      <c r="S252" s="105">
        <v>0</v>
      </c>
      <c r="T252" s="105">
        <v>0</v>
      </c>
      <c r="U252" s="105">
        <v>0</v>
      </c>
      <c r="V252" s="105">
        <v>6.9510288515059956E-2</v>
      </c>
      <c r="W252" s="108"/>
    </row>
    <row r="253" spans="1:162" ht="15.75" customHeight="1" x14ac:dyDescent="0.25">
      <c r="A253" s="72"/>
      <c r="B253" s="102" t="str">
        <v>2011-12</v>
      </c>
      <c r="C253" s="105">
        <v>0</v>
      </c>
      <c r="D253" s="105">
        <v>0</v>
      </c>
      <c r="E253" s="105">
        <v>0</v>
      </c>
      <c r="F253" s="105">
        <v>0</v>
      </c>
      <c r="G253" s="105">
        <v>0</v>
      </c>
      <c r="H253" s="105">
        <v>0</v>
      </c>
      <c r="I253" s="105">
        <v>0</v>
      </c>
      <c r="J253" s="105">
        <v>0</v>
      </c>
      <c r="K253" s="105">
        <f t="shared" si="47"/>
        <v>0</v>
      </c>
      <c r="L253" s="104"/>
      <c r="M253" s="104" t="s">
        <v>10</v>
      </c>
      <c r="N253" s="105">
        <v>0</v>
      </c>
      <c r="O253" s="105">
        <v>0</v>
      </c>
      <c r="P253" s="105">
        <v>0</v>
      </c>
      <c r="Q253" s="105">
        <v>0</v>
      </c>
      <c r="R253" s="105">
        <v>0</v>
      </c>
      <c r="S253" s="105">
        <v>0</v>
      </c>
      <c r="T253" s="105">
        <v>0</v>
      </c>
      <c r="U253" s="105">
        <v>0</v>
      </c>
      <c r="V253" s="105">
        <v>0</v>
      </c>
      <c r="W253" s="108"/>
    </row>
    <row r="254" spans="1:162" ht="15.75" customHeight="1" x14ac:dyDescent="0.25">
      <c r="B254" s="102" t="str">
        <v>2012-13</v>
      </c>
      <c r="C254" s="105">
        <v>0</v>
      </c>
      <c r="D254" s="105">
        <v>0</v>
      </c>
      <c r="E254" s="105">
        <v>0</v>
      </c>
      <c r="F254" s="105">
        <v>0</v>
      </c>
      <c r="G254" s="105">
        <v>0</v>
      </c>
      <c r="H254" s="105">
        <v>0</v>
      </c>
      <c r="I254" s="105">
        <v>0</v>
      </c>
      <c r="J254" s="105">
        <v>0</v>
      </c>
      <c r="K254" s="105">
        <f t="shared" si="47"/>
        <v>0</v>
      </c>
      <c r="L254" s="104"/>
      <c r="M254" s="104" t="s">
        <v>11</v>
      </c>
      <c r="N254" s="105">
        <v>0</v>
      </c>
      <c r="O254" s="105">
        <v>0</v>
      </c>
      <c r="P254" s="105">
        <v>0</v>
      </c>
      <c r="Q254" s="105">
        <v>0</v>
      </c>
      <c r="R254" s="105">
        <v>0</v>
      </c>
      <c r="S254" s="105">
        <v>0</v>
      </c>
      <c r="T254" s="105">
        <v>0</v>
      </c>
      <c r="U254" s="105">
        <v>0</v>
      </c>
      <c r="V254" s="105">
        <v>0</v>
      </c>
      <c r="W254" s="108"/>
    </row>
    <row r="255" spans="1:162" ht="15.75" customHeight="1" x14ac:dyDescent="0.25">
      <c r="B255" s="102" t="str">
        <v>2013-14</v>
      </c>
      <c r="C255" s="105">
        <v>0</v>
      </c>
      <c r="D255" s="105">
        <v>0</v>
      </c>
      <c r="E255" s="105">
        <v>0</v>
      </c>
      <c r="F255" s="105">
        <v>0</v>
      </c>
      <c r="G255" s="105">
        <v>0</v>
      </c>
      <c r="H255" s="105">
        <v>0</v>
      </c>
      <c r="I255" s="105">
        <v>0</v>
      </c>
      <c r="J255" s="105">
        <v>0</v>
      </c>
      <c r="K255" s="105">
        <f t="shared" si="47"/>
        <v>0</v>
      </c>
      <c r="L255" s="104"/>
      <c r="M255" s="104" t="s">
        <v>32</v>
      </c>
      <c r="N255" s="105">
        <v>0</v>
      </c>
      <c r="O255" s="105">
        <v>0</v>
      </c>
      <c r="P255" s="105">
        <v>0</v>
      </c>
      <c r="Q255" s="105">
        <v>0</v>
      </c>
      <c r="R255" s="105">
        <v>0</v>
      </c>
      <c r="S255" s="105">
        <v>0</v>
      </c>
      <c r="T255" s="105">
        <v>0</v>
      </c>
      <c r="U255" s="105">
        <v>0</v>
      </c>
      <c r="V255" s="105">
        <v>0</v>
      </c>
      <c r="W255" s="108"/>
    </row>
    <row r="256" spans="1:162" s="72" customFormat="1" ht="15.75" customHeight="1" x14ac:dyDescent="0.25">
      <c r="A256" s="22">
        <f>A251+1</f>
        <v>54</v>
      </c>
      <c r="B256" s="102" t="s">
        <v>239</v>
      </c>
      <c r="C256" s="98"/>
      <c r="D256" s="98"/>
      <c r="E256" s="98"/>
      <c r="F256" s="98"/>
      <c r="G256" s="98"/>
      <c r="H256" s="98"/>
      <c r="I256" s="98"/>
      <c r="J256" s="98"/>
      <c r="K256" s="98"/>
      <c r="L256" s="104"/>
      <c r="M256" s="99" t="s">
        <v>239</v>
      </c>
      <c r="N256" s="98"/>
      <c r="O256" s="98"/>
      <c r="P256" s="98"/>
      <c r="Q256" s="98"/>
      <c r="R256" s="98"/>
      <c r="S256" s="98"/>
      <c r="T256" s="98"/>
      <c r="U256" s="98"/>
      <c r="V256" s="98"/>
      <c r="W256" s="108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  <c r="BM256" s="71"/>
      <c r="BN256" s="71"/>
      <c r="BO256" s="71"/>
      <c r="BP256" s="71"/>
      <c r="BQ256" s="71"/>
      <c r="BR256" s="71"/>
      <c r="BS256" s="71"/>
      <c r="BT256" s="71"/>
      <c r="BU256" s="71"/>
      <c r="BV256" s="71"/>
      <c r="BW256" s="71"/>
      <c r="BX256" s="71"/>
      <c r="BY256" s="71"/>
      <c r="BZ256" s="71"/>
      <c r="CA256" s="71"/>
      <c r="CB256" s="71"/>
      <c r="CC256" s="71"/>
      <c r="CD256" s="71"/>
      <c r="CE256" s="71"/>
      <c r="CF256" s="71"/>
      <c r="CG256" s="71"/>
      <c r="CH256" s="71"/>
      <c r="CI256" s="71"/>
      <c r="CJ256" s="71"/>
      <c r="CK256" s="71"/>
      <c r="CL256" s="71"/>
      <c r="CM256" s="71"/>
      <c r="CN256" s="71"/>
      <c r="CO256" s="71"/>
      <c r="CP256" s="71"/>
      <c r="CQ256" s="71"/>
      <c r="CR256" s="71"/>
      <c r="CS256" s="71"/>
      <c r="CT256" s="71"/>
      <c r="CU256" s="71"/>
      <c r="CV256" s="71"/>
      <c r="CW256" s="71"/>
      <c r="CX256" s="71"/>
      <c r="CY256" s="71"/>
      <c r="CZ256" s="71"/>
      <c r="DA256" s="71"/>
      <c r="DB256" s="71"/>
      <c r="DC256" s="71"/>
      <c r="DD256" s="71"/>
      <c r="DE256" s="71"/>
      <c r="DF256" s="71"/>
      <c r="DG256" s="71"/>
      <c r="DH256" s="71"/>
      <c r="DI256" s="71"/>
      <c r="DJ256" s="71"/>
      <c r="DK256" s="71"/>
      <c r="DL256" s="71"/>
      <c r="DM256" s="71"/>
      <c r="DN256" s="71"/>
      <c r="DO256" s="71"/>
      <c r="DP256" s="71"/>
      <c r="DQ256" s="71"/>
      <c r="DR256" s="71"/>
      <c r="DS256" s="71"/>
      <c r="DT256" s="71"/>
      <c r="DU256" s="71"/>
      <c r="DV256" s="71"/>
      <c r="DW256" s="71"/>
      <c r="DX256" s="71"/>
      <c r="DY256" s="71"/>
      <c r="DZ256" s="71"/>
      <c r="EA256" s="71"/>
      <c r="EB256" s="71"/>
      <c r="EC256" s="71"/>
      <c r="ED256" s="71"/>
      <c r="EE256" s="71"/>
      <c r="EF256" s="71"/>
      <c r="EG256" s="71"/>
      <c r="EH256" s="71"/>
      <c r="EI256" s="71"/>
      <c r="EJ256" s="71"/>
      <c r="EK256" s="71"/>
      <c r="EL256" s="71"/>
      <c r="EM256" s="71"/>
      <c r="EN256" s="71"/>
      <c r="EO256" s="71"/>
      <c r="EP256" s="71"/>
      <c r="EQ256" s="71"/>
      <c r="ER256" s="71"/>
      <c r="ES256" s="71"/>
      <c r="ET256" s="71"/>
      <c r="EU256" s="71"/>
      <c r="EV256" s="71"/>
      <c r="EW256" s="71"/>
      <c r="EX256" s="71"/>
      <c r="EY256" s="71"/>
      <c r="EZ256" s="71"/>
      <c r="FA256" s="71"/>
      <c r="FB256" s="71"/>
      <c r="FC256" s="71"/>
      <c r="FD256" s="71"/>
      <c r="FE256" s="71"/>
      <c r="FF256" s="71"/>
    </row>
    <row r="257" spans="1:162" ht="15.75" customHeight="1" x14ac:dyDescent="0.25">
      <c r="B257" s="102" t="str">
        <f t="array" ref="B257:B260">Label_FinancialYears</f>
        <v>2010-11</v>
      </c>
      <c r="C257" s="105">
        <f t="array" ref="C257:J260">_1514_RenewableRemotePowerGeneration</f>
        <v>0</v>
      </c>
      <c r="D257" s="102">
        <v>-36000</v>
      </c>
      <c r="E257" s="105">
        <v>0</v>
      </c>
      <c r="F257" s="103">
        <v>12567000</v>
      </c>
      <c r="G257" s="102">
        <v>202000</v>
      </c>
      <c r="H257" s="102">
        <v>350000</v>
      </c>
      <c r="I257" s="105">
        <v>0</v>
      </c>
      <c r="J257" s="103">
        <v>1594000</v>
      </c>
      <c r="K257" s="103">
        <f t="shared" ref="K257:K260" si="48">SUM(C257:J257)</f>
        <v>14677000</v>
      </c>
      <c r="L257" s="104"/>
      <c r="M257" s="104" t="s">
        <v>9</v>
      </c>
      <c r="N257" s="105">
        <f t="array" ref="N257:V260">C257:K260/Population_IncludingTotal</f>
        <v>0</v>
      </c>
      <c r="O257" s="105">
        <v>-6.5505627934219976E-3</v>
      </c>
      <c r="P257" s="105">
        <v>0</v>
      </c>
      <c r="Q257" s="105">
        <v>5.4189989663928921</v>
      </c>
      <c r="R257" s="105">
        <v>0.12373796464524571</v>
      </c>
      <c r="S257" s="105">
        <v>0.68597994194649747</v>
      </c>
      <c r="T257" s="105">
        <v>0</v>
      </c>
      <c r="U257" s="105">
        <v>6.9214369146196901</v>
      </c>
      <c r="V257" s="105">
        <v>0.6620392631638774</v>
      </c>
      <c r="W257" s="108"/>
    </row>
    <row r="258" spans="1:162" ht="15.75" customHeight="1" x14ac:dyDescent="0.25">
      <c r="A258" s="72"/>
      <c r="B258" s="102" t="str">
        <v>2011-12</v>
      </c>
      <c r="C258" s="105">
        <v>0</v>
      </c>
      <c r="D258" s="105">
        <v>0</v>
      </c>
      <c r="E258" s="105">
        <v>0</v>
      </c>
      <c r="F258" s="103">
        <v>4359000</v>
      </c>
      <c r="G258" s="102">
        <v>679000</v>
      </c>
      <c r="H258" s="105">
        <v>0</v>
      </c>
      <c r="I258" s="105">
        <v>0</v>
      </c>
      <c r="J258" s="103">
        <v>3816000</v>
      </c>
      <c r="K258" s="103">
        <f t="shared" si="48"/>
        <v>8854000</v>
      </c>
      <c r="L258" s="104"/>
      <c r="M258" s="104" t="s">
        <v>10</v>
      </c>
      <c r="N258" s="105">
        <v>0</v>
      </c>
      <c r="O258" s="105">
        <v>0</v>
      </c>
      <c r="P258" s="105">
        <v>0</v>
      </c>
      <c r="Q258" s="105">
        <v>1.8226352989974879</v>
      </c>
      <c r="R258" s="105">
        <v>0.41227698941862873</v>
      </c>
      <c r="S258" s="105">
        <v>0</v>
      </c>
      <c r="T258" s="105">
        <v>0</v>
      </c>
      <c r="U258" s="105">
        <v>16.398585321203424</v>
      </c>
      <c r="V258" s="105">
        <v>0.39321113470545693</v>
      </c>
      <c r="W258" s="108"/>
    </row>
    <row r="259" spans="1:162" ht="15.75" customHeight="1" x14ac:dyDescent="0.25">
      <c r="B259" s="102" t="str">
        <v>2012-13</v>
      </c>
      <c r="C259" s="105">
        <v>0</v>
      </c>
      <c r="D259" s="105">
        <v>0</v>
      </c>
      <c r="E259" s="105">
        <v>0</v>
      </c>
      <c r="F259" s="105">
        <v>0</v>
      </c>
      <c r="G259" s="105">
        <v>0</v>
      </c>
      <c r="H259" s="105">
        <v>0</v>
      </c>
      <c r="I259" s="105">
        <v>0</v>
      </c>
      <c r="J259" s="105">
        <v>0</v>
      </c>
      <c r="K259" s="105">
        <f t="shared" si="48"/>
        <v>0</v>
      </c>
      <c r="L259" s="104"/>
      <c r="M259" s="104" t="s">
        <v>11</v>
      </c>
      <c r="N259" s="105">
        <v>0</v>
      </c>
      <c r="O259" s="105">
        <v>0</v>
      </c>
      <c r="P259" s="105">
        <v>0</v>
      </c>
      <c r="Q259" s="105">
        <v>0</v>
      </c>
      <c r="R259" s="105">
        <v>0</v>
      </c>
      <c r="S259" s="105">
        <v>0</v>
      </c>
      <c r="T259" s="105">
        <v>0</v>
      </c>
      <c r="U259" s="105">
        <v>0</v>
      </c>
      <c r="V259" s="105">
        <v>0</v>
      </c>
      <c r="W259" s="108"/>
    </row>
    <row r="260" spans="1:162" ht="15.75" customHeight="1" x14ac:dyDescent="0.25">
      <c r="B260" s="102" t="str">
        <v>2013-14</v>
      </c>
      <c r="C260" s="105">
        <v>0</v>
      </c>
      <c r="D260" s="105">
        <v>0</v>
      </c>
      <c r="E260" s="105">
        <v>0</v>
      </c>
      <c r="F260" s="105">
        <v>0</v>
      </c>
      <c r="G260" s="105">
        <v>0</v>
      </c>
      <c r="H260" s="105">
        <v>0</v>
      </c>
      <c r="I260" s="105">
        <v>0</v>
      </c>
      <c r="J260" s="105">
        <v>0</v>
      </c>
      <c r="K260" s="105">
        <f t="shared" si="48"/>
        <v>0</v>
      </c>
      <c r="L260" s="104"/>
      <c r="M260" s="104" t="s">
        <v>32</v>
      </c>
      <c r="N260" s="105">
        <v>0</v>
      </c>
      <c r="O260" s="105">
        <v>0</v>
      </c>
      <c r="P260" s="105">
        <v>0</v>
      </c>
      <c r="Q260" s="105">
        <v>0</v>
      </c>
      <c r="R260" s="105">
        <v>0</v>
      </c>
      <c r="S260" s="105">
        <v>0</v>
      </c>
      <c r="T260" s="105">
        <v>0</v>
      </c>
      <c r="U260" s="105">
        <v>0</v>
      </c>
      <c r="V260" s="105">
        <v>0</v>
      </c>
      <c r="W260" s="108"/>
    </row>
    <row r="261" spans="1:162" s="72" customFormat="1" ht="15.75" customHeight="1" x14ac:dyDescent="0.25">
      <c r="A261" s="22">
        <f>A256+1</f>
        <v>55</v>
      </c>
      <c r="B261" s="102" t="s">
        <v>240</v>
      </c>
      <c r="C261" s="98"/>
      <c r="D261" s="98"/>
      <c r="E261" s="98"/>
      <c r="F261" s="98"/>
      <c r="G261" s="98"/>
      <c r="H261" s="98"/>
      <c r="I261" s="98"/>
      <c r="J261" s="98"/>
      <c r="K261" s="98"/>
      <c r="L261" s="104"/>
      <c r="M261" s="99" t="s">
        <v>240</v>
      </c>
      <c r="N261" s="98"/>
      <c r="O261" s="98"/>
      <c r="P261" s="98"/>
      <c r="Q261" s="98"/>
      <c r="R261" s="98"/>
      <c r="S261" s="98"/>
      <c r="T261" s="98"/>
      <c r="U261" s="98"/>
      <c r="V261" s="98"/>
      <c r="W261" s="108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1"/>
      <c r="BH261" s="71"/>
      <c r="BI261" s="71"/>
      <c r="BJ261" s="71"/>
      <c r="BK261" s="71"/>
      <c r="BL261" s="71"/>
      <c r="BM261" s="71"/>
      <c r="BN261" s="71"/>
      <c r="BO261" s="71"/>
      <c r="BP261" s="71"/>
      <c r="BQ261" s="71"/>
      <c r="BR261" s="71"/>
      <c r="BS261" s="71"/>
      <c r="BT261" s="71"/>
      <c r="BU261" s="71"/>
      <c r="BV261" s="71"/>
      <c r="BW261" s="71"/>
      <c r="BX261" s="71"/>
      <c r="BY261" s="71"/>
      <c r="BZ261" s="71"/>
      <c r="CA261" s="71"/>
      <c r="CB261" s="71"/>
      <c r="CC261" s="71"/>
      <c r="CD261" s="71"/>
      <c r="CE261" s="71"/>
      <c r="CF261" s="71"/>
      <c r="CG261" s="71"/>
      <c r="CH261" s="71"/>
      <c r="CI261" s="71"/>
      <c r="CJ261" s="71"/>
      <c r="CK261" s="71"/>
      <c r="CL261" s="71"/>
      <c r="CM261" s="71"/>
      <c r="CN261" s="71"/>
      <c r="CO261" s="71"/>
      <c r="CP261" s="71"/>
      <c r="CQ261" s="71"/>
      <c r="CR261" s="71"/>
      <c r="CS261" s="71"/>
      <c r="CT261" s="71"/>
      <c r="CU261" s="71"/>
      <c r="CV261" s="71"/>
      <c r="CW261" s="71"/>
      <c r="CX261" s="71"/>
      <c r="CY261" s="71"/>
      <c r="CZ261" s="71"/>
      <c r="DA261" s="71"/>
      <c r="DB261" s="71"/>
      <c r="DC261" s="71"/>
      <c r="DD261" s="71"/>
      <c r="DE261" s="71"/>
      <c r="DF261" s="71"/>
      <c r="DG261" s="71"/>
      <c r="DH261" s="71"/>
      <c r="DI261" s="71"/>
      <c r="DJ261" s="71"/>
      <c r="DK261" s="71"/>
      <c r="DL261" s="71"/>
      <c r="DM261" s="71"/>
      <c r="DN261" s="71"/>
      <c r="DO261" s="71"/>
      <c r="DP261" s="71"/>
      <c r="DQ261" s="71"/>
      <c r="DR261" s="71"/>
      <c r="DS261" s="71"/>
      <c r="DT261" s="71"/>
      <c r="DU261" s="71"/>
      <c r="DV261" s="71"/>
      <c r="DW261" s="71"/>
      <c r="DX261" s="71"/>
      <c r="DY261" s="71"/>
      <c r="DZ261" s="71"/>
      <c r="EA261" s="71"/>
      <c r="EB261" s="71"/>
      <c r="EC261" s="71"/>
      <c r="ED261" s="71"/>
      <c r="EE261" s="71"/>
      <c r="EF261" s="71"/>
      <c r="EG261" s="71"/>
      <c r="EH261" s="71"/>
      <c r="EI261" s="71"/>
      <c r="EJ261" s="71"/>
      <c r="EK261" s="71"/>
      <c r="EL261" s="71"/>
      <c r="EM261" s="71"/>
      <c r="EN261" s="71"/>
      <c r="EO261" s="71"/>
      <c r="EP261" s="71"/>
      <c r="EQ261" s="71"/>
      <c r="ER261" s="71"/>
      <c r="ES261" s="71"/>
      <c r="ET261" s="71"/>
      <c r="EU261" s="71"/>
      <c r="EV261" s="71"/>
      <c r="EW261" s="71"/>
      <c r="EX261" s="71"/>
      <c r="EY261" s="71"/>
      <c r="EZ261" s="71"/>
      <c r="FA261" s="71"/>
      <c r="FB261" s="71"/>
      <c r="FC261" s="71"/>
      <c r="FD261" s="71"/>
      <c r="FE261" s="71"/>
      <c r="FF261" s="71"/>
    </row>
    <row r="262" spans="1:162" ht="15.75" customHeight="1" x14ac:dyDescent="0.25">
      <c r="B262" s="102" t="str">
        <f t="array" ref="B262:B265">Label_FinancialYears</f>
        <v>2010-11</v>
      </c>
      <c r="C262" s="103">
        <f t="array" ref="C262:J265">_1515_WaterfortheFuture</f>
        <v>11329520</v>
      </c>
      <c r="D262" s="103">
        <v>6338000</v>
      </c>
      <c r="E262" s="103">
        <v>13741000</v>
      </c>
      <c r="F262" s="103">
        <v>2634000</v>
      </c>
      <c r="G262" s="103">
        <v>23616000</v>
      </c>
      <c r="H262" s="103">
        <v>3056000</v>
      </c>
      <c r="I262" s="102">
        <v>267000</v>
      </c>
      <c r="J262" s="102">
        <v>112000</v>
      </c>
      <c r="K262" s="103">
        <f t="shared" ref="K262:K265" si="49">SUM(C262:J262)</f>
        <v>61093520</v>
      </c>
      <c r="L262" s="104"/>
      <c r="M262" s="104" t="s">
        <v>9</v>
      </c>
      <c r="N262" s="105">
        <f t="array" ref="N262:V265">C262:K265/Population_IncludingTotal</f>
        <v>1.5779515315761758</v>
      </c>
      <c r="O262" s="105">
        <v>1.1532629717974616</v>
      </c>
      <c r="P262" s="105">
        <v>3.0969946913170103</v>
      </c>
      <c r="Q262" s="105">
        <v>1.1358035551427452</v>
      </c>
      <c r="R262" s="105">
        <v>14.466315708228329</v>
      </c>
      <c r="S262" s="105">
        <v>5.9895848645385605</v>
      </c>
      <c r="T262" s="105">
        <v>0.73184169195220827</v>
      </c>
      <c r="U262" s="105">
        <v>0.48632430014893679</v>
      </c>
      <c r="V262" s="105">
        <v>2.7557613248543711</v>
      </c>
      <c r="W262" s="108"/>
    </row>
    <row r="263" spans="1:162" ht="15.75" customHeight="1" x14ac:dyDescent="0.25">
      <c r="A263" s="72"/>
      <c r="B263" s="102" t="str">
        <v>2011-12</v>
      </c>
      <c r="C263" s="103">
        <v>36496000</v>
      </c>
      <c r="D263" s="103">
        <v>186189000</v>
      </c>
      <c r="E263" s="103">
        <v>15695000</v>
      </c>
      <c r="F263" s="103">
        <v>9345000</v>
      </c>
      <c r="G263" s="103">
        <v>261061000</v>
      </c>
      <c r="H263" s="103">
        <v>27364000</v>
      </c>
      <c r="I263" s="102">
        <v>187000</v>
      </c>
      <c r="J263" s="103">
        <v>7093000</v>
      </c>
      <c r="K263" s="103">
        <f t="shared" si="49"/>
        <v>543430000</v>
      </c>
      <c r="L263" s="104"/>
      <c r="M263" s="104" t="s">
        <v>10</v>
      </c>
      <c r="N263" s="105">
        <v>5.0258951480611964</v>
      </c>
      <c r="O263" s="105">
        <v>33.351245909215486</v>
      </c>
      <c r="P263" s="105">
        <v>3.4734171276312047</v>
      </c>
      <c r="Q263" s="105">
        <v>3.9074390615121644</v>
      </c>
      <c r="R263" s="105">
        <v>158.51169828367694</v>
      </c>
      <c r="S263" s="105">
        <v>53.451158720485054</v>
      </c>
      <c r="T263" s="105">
        <v>0.50389643985039401</v>
      </c>
      <c r="U263" s="105">
        <v>30.480913439018835</v>
      </c>
      <c r="V263" s="105">
        <v>24.134032858932287</v>
      </c>
      <c r="W263" s="108"/>
    </row>
    <row r="264" spans="1:162" ht="15.75" customHeight="1" x14ac:dyDescent="0.25">
      <c r="B264" s="102" t="str">
        <v>2012-13</v>
      </c>
      <c r="C264" s="103">
        <v>172162000</v>
      </c>
      <c r="D264" s="103">
        <v>56414000</v>
      </c>
      <c r="E264" s="103">
        <v>13218000</v>
      </c>
      <c r="F264" s="103">
        <v>9881000</v>
      </c>
      <c r="G264" s="103">
        <v>69151000</v>
      </c>
      <c r="H264" s="103">
        <v>41657000</v>
      </c>
      <c r="I264" s="102">
        <v>701000</v>
      </c>
      <c r="J264" s="103">
        <v>13884000</v>
      </c>
      <c r="K264" s="103">
        <f t="shared" si="49"/>
        <v>377068000</v>
      </c>
      <c r="L264" s="104"/>
      <c r="M264" s="104" t="s">
        <v>11</v>
      </c>
      <c r="N264" s="105">
        <v>23.401591713844919</v>
      </c>
      <c r="O264" s="105">
        <v>9.9311645344020647</v>
      </c>
      <c r="P264" s="105">
        <v>2.867938152516682</v>
      </c>
      <c r="Q264" s="105">
        <v>3.985067993382553</v>
      </c>
      <c r="R264" s="105">
        <v>41.60216869600896</v>
      </c>
      <c r="S264" s="105">
        <v>81.285916386165184</v>
      </c>
      <c r="T264" s="105">
        <v>1.8548555673450164</v>
      </c>
      <c r="U264" s="105">
        <v>58.020677492958455</v>
      </c>
      <c r="V264" s="105">
        <v>16.453179706092737</v>
      </c>
      <c r="W264" s="108"/>
    </row>
    <row r="265" spans="1:162" ht="15.75" customHeight="1" x14ac:dyDescent="0.25">
      <c r="B265" s="102" t="str">
        <v>2013-14</v>
      </c>
      <c r="C265" s="103">
        <v>65009000</v>
      </c>
      <c r="D265" s="103">
        <v>187203000</v>
      </c>
      <c r="E265" s="103">
        <v>12993000</v>
      </c>
      <c r="F265" s="103">
        <v>8111000</v>
      </c>
      <c r="G265" s="103">
        <v>45997000</v>
      </c>
      <c r="H265" s="103">
        <v>27471000</v>
      </c>
      <c r="I265" s="103">
        <v>2259000</v>
      </c>
      <c r="J265" s="102">
        <v>553000</v>
      </c>
      <c r="K265" s="103">
        <f t="shared" si="49"/>
        <v>349596000</v>
      </c>
      <c r="L265" s="104"/>
      <c r="M265" s="104" t="s">
        <v>32</v>
      </c>
      <c r="N265" s="105">
        <v>8.7082450573485808</v>
      </c>
      <c r="O265" s="105">
        <v>32.348404706617458</v>
      </c>
      <c r="P265" s="105">
        <v>2.7718890809159928</v>
      </c>
      <c r="Q265" s="105">
        <v>3.1818511697059209</v>
      </c>
      <c r="R265" s="105">
        <v>27.427131495436662</v>
      </c>
      <c r="S265" s="105">
        <v>53.453116882358778</v>
      </c>
      <c r="T265" s="105">
        <v>5.8844061933440308</v>
      </c>
      <c r="U265" s="105">
        <v>2.2681875417851005</v>
      </c>
      <c r="V265" s="105">
        <v>14.999250886965278</v>
      </c>
      <c r="W265" s="108"/>
    </row>
    <row r="266" spans="1:162" s="72" customFormat="1" ht="15.75" customHeight="1" x14ac:dyDescent="0.25">
      <c r="A266" s="22">
        <f>A261+1</f>
        <v>56</v>
      </c>
      <c r="B266" s="102" t="s">
        <v>241</v>
      </c>
      <c r="C266" s="98"/>
      <c r="D266" s="98"/>
      <c r="E266" s="98"/>
      <c r="F266" s="98"/>
      <c r="G266" s="98"/>
      <c r="H266" s="98"/>
      <c r="I266" s="98"/>
      <c r="J266" s="98"/>
      <c r="K266" s="98"/>
      <c r="L266" s="104"/>
      <c r="M266" s="99" t="s">
        <v>241</v>
      </c>
      <c r="N266" s="98"/>
      <c r="O266" s="98"/>
      <c r="P266" s="98"/>
      <c r="Q266" s="98"/>
      <c r="R266" s="98"/>
      <c r="S266" s="98"/>
      <c r="T266" s="98"/>
      <c r="U266" s="98"/>
      <c r="V266" s="98"/>
      <c r="W266" s="108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/>
      <c r="BL266" s="71"/>
      <c r="BM266" s="71"/>
      <c r="BN266" s="71"/>
      <c r="BO266" s="71"/>
      <c r="BP266" s="71"/>
      <c r="BQ266" s="71"/>
      <c r="BR266" s="71"/>
      <c r="BS266" s="71"/>
      <c r="BT266" s="71"/>
      <c r="BU266" s="71"/>
      <c r="BV266" s="71"/>
      <c r="BW266" s="71"/>
      <c r="BX266" s="71"/>
      <c r="BY266" s="71"/>
      <c r="BZ266" s="71"/>
      <c r="CA266" s="71"/>
      <c r="CB266" s="71"/>
      <c r="CC266" s="71"/>
      <c r="CD266" s="71"/>
      <c r="CE266" s="71"/>
      <c r="CF266" s="71"/>
      <c r="CG266" s="71"/>
      <c r="CH266" s="71"/>
      <c r="CI266" s="71"/>
      <c r="CJ266" s="71"/>
      <c r="CK266" s="71"/>
      <c r="CL266" s="71"/>
      <c r="CM266" s="71"/>
      <c r="CN266" s="71"/>
      <c r="CO266" s="71"/>
      <c r="CP266" s="71"/>
      <c r="CQ266" s="71"/>
      <c r="CR266" s="71"/>
      <c r="CS266" s="71"/>
      <c r="CT266" s="71"/>
      <c r="CU266" s="71"/>
      <c r="CV266" s="71"/>
      <c r="CW266" s="71"/>
      <c r="CX266" s="71"/>
      <c r="CY266" s="71"/>
      <c r="CZ266" s="71"/>
      <c r="DA266" s="71"/>
      <c r="DB266" s="71"/>
      <c r="DC266" s="71"/>
      <c r="DD266" s="71"/>
      <c r="DE266" s="71"/>
      <c r="DF266" s="71"/>
      <c r="DG266" s="71"/>
      <c r="DH266" s="71"/>
      <c r="DI266" s="71"/>
      <c r="DJ266" s="71"/>
      <c r="DK266" s="71"/>
      <c r="DL266" s="71"/>
      <c r="DM266" s="71"/>
      <c r="DN266" s="71"/>
      <c r="DO266" s="71"/>
      <c r="DP266" s="71"/>
      <c r="DQ266" s="71"/>
      <c r="DR266" s="71"/>
      <c r="DS266" s="71"/>
      <c r="DT266" s="71"/>
      <c r="DU266" s="71"/>
      <c r="DV266" s="71"/>
      <c r="DW266" s="71"/>
      <c r="DX266" s="71"/>
      <c r="DY266" s="71"/>
      <c r="DZ266" s="71"/>
      <c r="EA266" s="71"/>
      <c r="EB266" s="71"/>
      <c r="EC266" s="71"/>
      <c r="ED266" s="71"/>
      <c r="EE266" s="71"/>
      <c r="EF266" s="71"/>
      <c r="EG266" s="71"/>
      <c r="EH266" s="71"/>
      <c r="EI266" s="71"/>
      <c r="EJ266" s="71"/>
      <c r="EK266" s="71"/>
      <c r="EL266" s="71"/>
      <c r="EM266" s="71"/>
      <c r="EN266" s="71"/>
      <c r="EO266" s="71"/>
      <c r="EP266" s="71"/>
      <c r="EQ266" s="71"/>
      <c r="ER266" s="71"/>
      <c r="ES266" s="71"/>
      <c r="ET266" s="71"/>
      <c r="EU266" s="71"/>
      <c r="EV266" s="71"/>
      <c r="EW266" s="71"/>
      <c r="EX266" s="71"/>
      <c r="EY266" s="71"/>
      <c r="EZ266" s="71"/>
      <c r="FA266" s="71"/>
      <c r="FB266" s="71"/>
      <c r="FC266" s="71"/>
      <c r="FD266" s="71"/>
      <c r="FE266" s="71"/>
      <c r="FF266" s="71"/>
    </row>
    <row r="267" spans="1:162" ht="15.75" customHeight="1" x14ac:dyDescent="0.25">
      <c r="B267" s="102" t="str">
        <f t="array" ref="B267:B270">Label_FinancialYears</f>
        <v>2010-11</v>
      </c>
      <c r="C267" s="105">
        <f t="array" ref="C267:J270">_1624_PlantDiseaseandEradication</f>
        <v>0</v>
      </c>
      <c r="D267" s="105">
        <v>0</v>
      </c>
      <c r="E267" s="103">
        <v>2595000</v>
      </c>
      <c r="F267" s="102">
        <v>517000</v>
      </c>
      <c r="G267" s="103">
        <v>1264000</v>
      </c>
      <c r="H267" s="105">
        <v>0</v>
      </c>
      <c r="I267" s="105">
        <v>0</v>
      </c>
      <c r="J267" s="105">
        <v>0</v>
      </c>
      <c r="K267" s="103">
        <f t="shared" ref="K267:K270" si="50">SUM(C267:J267)</f>
        <v>4376000</v>
      </c>
      <c r="L267" s="104"/>
      <c r="M267" s="104" t="s">
        <v>9</v>
      </c>
      <c r="N267" s="105">
        <f t="array" ref="N267:V270">C267:K270/Population_IncludingTotal</f>
        <v>0</v>
      </c>
      <c r="O267" s="105">
        <v>0</v>
      </c>
      <c r="P267" s="105">
        <v>0.58487018586475814</v>
      </c>
      <c r="Q267" s="105">
        <v>0.22293486636628673</v>
      </c>
      <c r="R267" s="105">
        <v>0.77428112530490378</v>
      </c>
      <c r="S267" s="105">
        <v>0</v>
      </c>
      <c r="T267" s="105">
        <v>0</v>
      </c>
      <c r="U267" s="105">
        <v>0</v>
      </c>
      <c r="V267" s="105">
        <v>0.19738937218812613</v>
      </c>
      <c r="W267" s="108"/>
    </row>
    <row r="268" spans="1:162" ht="15.75" customHeight="1" x14ac:dyDescent="0.25">
      <c r="A268" s="72"/>
      <c r="B268" s="102" t="str">
        <v>2011-12</v>
      </c>
      <c r="C268" s="105">
        <v>0</v>
      </c>
      <c r="D268" s="105">
        <v>0</v>
      </c>
      <c r="E268" s="105">
        <v>0</v>
      </c>
      <c r="F268" s="105">
        <v>0</v>
      </c>
      <c r="G268" s="105">
        <v>0</v>
      </c>
      <c r="H268" s="105">
        <v>0</v>
      </c>
      <c r="I268" s="105">
        <v>0</v>
      </c>
      <c r="J268" s="105">
        <v>0</v>
      </c>
      <c r="K268" s="105">
        <f t="shared" si="50"/>
        <v>0</v>
      </c>
      <c r="L268" s="104"/>
      <c r="M268" s="104" t="s">
        <v>10</v>
      </c>
      <c r="N268" s="105">
        <v>0</v>
      </c>
      <c r="O268" s="105">
        <v>0</v>
      </c>
      <c r="P268" s="105">
        <v>0</v>
      </c>
      <c r="Q268" s="105">
        <v>0</v>
      </c>
      <c r="R268" s="105">
        <v>0</v>
      </c>
      <c r="S268" s="105">
        <v>0</v>
      </c>
      <c r="T268" s="105">
        <v>0</v>
      </c>
      <c r="U268" s="105">
        <v>0</v>
      </c>
      <c r="V268" s="105">
        <v>0</v>
      </c>
      <c r="W268" s="108"/>
    </row>
    <row r="269" spans="1:162" ht="15.75" customHeight="1" x14ac:dyDescent="0.25">
      <c r="B269" s="102" t="str">
        <v>2012-13</v>
      </c>
      <c r="C269" s="105">
        <v>0</v>
      </c>
      <c r="D269" s="105">
        <v>0</v>
      </c>
      <c r="E269" s="105">
        <v>0</v>
      </c>
      <c r="F269" s="105">
        <v>0</v>
      </c>
      <c r="G269" s="105">
        <v>0</v>
      </c>
      <c r="H269" s="105">
        <v>0</v>
      </c>
      <c r="I269" s="105">
        <v>0</v>
      </c>
      <c r="J269" s="105">
        <v>0</v>
      </c>
      <c r="K269" s="105">
        <f t="shared" si="50"/>
        <v>0</v>
      </c>
      <c r="L269" s="104"/>
      <c r="M269" s="104" t="s">
        <v>11</v>
      </c>
      <c r="N269" s="105">
        <v>0</v>
      </c>
      <c r="O269" s="105">
        <v>0</v>
      </c>
      <c r="P269" s="105">
        <v>0</v>
      </c>
      <c r="Q269" s="105">
        <v>0</v>
      </c>
      <c r="R269" s="105">
        <v>0</v>
      </c>
      <c r="S269" s="105">
        <v>0</v>
      </c>
      <c r="T269" s="105">
        <v>0</v>
      </c>
      <c r="U269" s="105">
        <v>0</v>
      </c>
      <c r="V269" s="105">
        <v>0</v>
      </c>
      <c r="W269" s="108"/>
    </row>
    <row r="270" spans="1:162" ht="15.75" customHeight="1" x14ac:dyDescent="0.25">
      <c r="B270" s="102" t="str">
        <v>2013-14</v>
      </c>
      <c r="C270" s="105">
        <v>0</v>
      </c>
      <c r="D270" s="105">
        <v>0</v>
      </c>
      <c r="E270" s="105">
        <v>0</v>
      </c>
      <c r="F270" s="105">
        <v>0</v>
      </c>
      <c r="G270" s="105">
        <v>0</v>
      </c>
      <c r="H270" s="105">
        <v>0</v>
      </c>
      <c r="I270" s="105">
        <v>0</v>
      </c>
      <c r="J270" s="105">
        <v>0</v>
      </c>
      <c r="K270" s="105">
        <f t="shared" si="50"/>
        <v>0</v>
      </c>
      <c r="L270" s="104"/>
      <c r="M270" s="104" t="s">
        <v>32</v>
      </c>
      <c r="N270" s="105">
        <v>0</v>
      </c>
      <c r="O270" s="105">
        <v>0</v>
      </c>
      <c r="P270" s="105">
        <v>0</v>
      </c>
      <c r="Q270" s="105">
        <v>0</v>
      </c>
      <c r="R270" s="105">
        <v>0</v>
      </c>
      <c r="S270" s="105">
        <v>0</v>
      </c>
      <c r="T270" s="105">
        <v>0</v>
      </c>
      <c r="U270" s="105">
        <v>0</v>
      </c>
      <c r="V270" s="105">
        <v>0</v>
      </c>
      <c r="W270" s="108"/>
    </row>
    <row r="271" spans="1:162" s="72" customFormat="1" ht="15.75" customHeight="1" x14ac:dyDescent="0.25">
      <c r="A271" s="22">
        <f>A352+1</f>
        <v>73</v>
      </c>
      <c r="B271" s="102" t="s">
        <v>260</v>
      </c>
      <c r="C271" s="98"/>
      <c r="D271" s="98"/>
      <c r="E271" s="98"/>
      <c r="F271" s="98"/>
      <c r="G271" s="98"/>
      <c r="H271" s="98"/>
      <c r="I271" s="98"/>
      <c r="J271" s="98"/>
      <c r="K271" s="98"/>
      <c r="L271" s="104"/>
      <c r="M271" s="99" t="s">
        <v>260</v>
      </c>
      <c r="N271" s="98"/>
      <c r="O271" s="98"/>
      <c r="P271" s="98"/>
      <c r="Q271" s="98"/>
      <c r="R271" s="98"/>
      <c r="S271" s="98"/>
      <c r="T271" s="98"/>
      <c r="U271" s="98"/>
      <c r="V271" s="98"/>
      <c r="W271" s="108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1"/>
      <c r="BH271" s="71"/>
      <c r="BI271" s="71"/>
      <c r="BJ271" s="71"/>
      <c r="BK271" s="71"/>
      <c r="BL271" s="71"/>
      <c r="BM271" s="71"/>
      <c r="BN271" s="71"/>
      <c r="BO271" s="71"/>
      <c r="BP271" s="71"/>
      <c r="BQ271" s="71"/>
      <c r="BR271" s="71"/>
      <c r="BS271" s="71"/>
      <c r="BT271" s="71"/>
      <c r="BU271" s="71"/>
      <c r="BV271" s="71"/>
      <c r="BW271" s="71"/>
      <c r="BX271" s="71"/>
      <c r="BY271" s="71"/>
      <c r="BZ271" s="71"/>
      <c r="CA271" s="71"/>
      <c r="CB271" s="71"/>
      <c r="CC271" s="71"/>
      <c r="CD271" s="71"/>
      <c r="CE271" s="71"/>
      <c r="CF271" s="71"/>
      <c r="CG271" s="71"/>
      <c r="CH271" s="71"/>
      <c r="CI271" s="71"/>
      <c r="CJ271" s="71"/>
      <c r="CK271" s="71"/>
      <c r="CL271" s="71"/>
      <c r="CM271" s="71"/>
      <c r="CN271" s="71"/>
      <c r="CO271" s="71"/>
      <c r="CP271" s="71"/>
      <c r="CQ271" s="71"/>
      <c r="CR271" s="71"/>
      <c r="CS271" s="71"/>
      <c r="CT271" s="71"/>
      <c r="CU271" s="71"/>
      <c r="CV271" s="71"/>
      <c r="CW271" s="71"/>
      <c r="CX271" s="71"/>
      <c r="CY271" s="71"/>
      <c r="CZ271" s="71"/>
      <c r="DA271" s="71"/>
      <c r="DB271" s="71"/>
      <c r="DC271" s="71"/>
      <c r="DD271" s="71"/>
      <c r="DE271" s="71"/>
      <c r="DF271" s="71"/>
      <c r="DG271" s="71"/>
      <c r="DH271" s="71"/>
      <c r="DI271" s="71"/>
      <c r="DJ271" s="71"/>
      <c r="DK271" s="71"/>
      <c r="DL271" s="71"/>
      <c r="DM271" s="71"/>
      <c r="DN271" s="71"/>
      <c r="DO271" s="71"/>
      <c r="DP271" s="71"/>
      <c r="DQ271" s="71"/>
      <c r="DR271" s="71"/>
      <c r="DS271" s="71"/>
      <c r="DT271" s="71"/>
      <c r="DU271" s="71"/>
      <c r="DV271" s="71"/>
      <c r="DW271" s="71"/>
      <c r="DX271" s="71"/>
      <c r="DY271" s="71"/>
      <c r="DZ271" s="71"/>
      <c r="EA271" s="71"/>
      <c r="EB271" s="71"/>
      <c r="EC271" s="71"/>
      <c r="ED271" s="71"/>
      <c r="EE271" s="71"/>
      <c r="EF271" s="71"/>
      <c r="EG271" s="71"/>
      <c r="EH271" s="71"/>
      <c r="EI271" s="71"/>
      <c r="EJ271" s="71"/>
      <c r="EK271" s="71"/>
      <c r="EL271" s="71"/>
      <c r="EM271" s="71"/>
      <c r="EN271" s="71"/>
      <c r="EO271" s="71"/>
      <c r="EP271" s="71"/>
      <c r="EQ271" s="71"/>
      <c r="ER271" s="71"/>
      <c r="ES271" s="71"/>
      <c r="ET271" s="71"/>
      <c r="EU271" s="71"/>
      <c r="EV271" s="71"/>
      <c r="EW271" s="71"/>
      <c r="EX271" s="71"/>
      <c r="EY271" s="71"/>
      <c r="EZ271" s="71"/>
      <c r="FA271" s="71"/>
      <c r="FB271" s="71"/>
      <c r="FC271" s="71"/>
      <c r="FD271" s="71"/>
      <c r="FE271" s="71"/>
      <c r="FF271" s="71"/>
    </row>
    <row r="272" spans="1:162" s="72" customFormat="1" ht="15.75" customHeight="1" x14ac:dyDescent="0.25">
      <c r="A272" s="22"/>
      <c r="B272" s="102" t="str">
        <f t="array" ref="B272:B275">Label_FinancialYears</f>
        <v>2010-11</v>
      </c>
      <c r="C272" s="105">
        <f t="array" ref="C272:J275">_1687_CoalSeamGasandLargeCoalMiningDevelopment</f>
        <v>0</v>
      </c>
      <c r="D272" s="105">
        <v>0</v>
      </c>
      <c r="E272" s="105">
        <v>0</v>
      </c>
      <c r="F272" s="105">
        <v>0</v>
      </c>
      <c r="G272" s="105">
        <v>0</v>
      </c>
      <c r="H272" s="105">
        <v>0</v>
      </c>
      <c r="I272" s="105">
        <v>0</v>
      </c>
      <c r="J272" s="105">
        <v>0</v>
      </c>
      <c r="K272" s="105">
        <f t="shared" ref="K272:K275" si="51">SUM(C272:J272)</f>
        <v>0</v>
      </c>
      <c r="L272" s="104"/>
      <c r="M272" s="104" t="s">
        <v>9</v>
      </c>
      <c r="N272" s="105">
        <f t="array" ref="N272:V275">C272:K275/Population_IncludingTotal</f>
        <v>0</v>
      </c>
      <c r="O272" s="105">
        <v>0</v>
      </c>
      <c r="P272" s="105">
        <v>0</v>
      </c>
      <c r="Q272" s="105">
        <v>0</v>
      </c>
      <c r="R272" s="105">
        <v>0</v>
      </c>
      <c r="S272" s="105">
        <v>0</v>
      </c>
      <c r="T272" s="105">
        <v>0</v>
      </c>
      <c r="U272" s="105">
        <v>0</v>
      </c>
      <c r="V272" s="105">
        <v>0</v>
      </c>
      <c r="W272" s="108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1"/>
      <c r="BQ272" s="71"/>
      <c r="BR272" s="71"/>
      <c r="BS272" s="71"/>
      <c r="BT272" s="71"/>
      <c r="BU272" s="71"/>
      <c r="BV272" s="71"/>
      <c r="BW272" s="71"/>
      <c r="BX272" s="71"/>
      <c r="BY272" s="71"/>
      <c r="BZ272" s="71"/>
      <c r="CA272" s="71"/>
      <c r="CB272" s="71"/>
      <c r="CC272" s="71"/>
      <c r="CD272" s="71"/>
      <c r="CE272" s="71"/>
      <c r="CF272" s="71"/>
      <c r="CG272" s="71"/>
      <c r="CH272" s="71"/>
      <c r="CI272" s="71"/>
      <c r="CJ272" s="71"/>
      <c r="CK272" s="71"/>
      <c r="CL272" s="71"/>
      <c r="CM272" s="71"/>
      <c r="CN272" s="71"/>
      <c r="CO272" s="71"/>
      <c r="CP272" s="71"/>
      <c r="CQ272" s="71"/>
      <c r="CR272" s="71"/>
      <c r="CS272" s="71"/>
      <c r="CT272" s="71"/>
      <c r="CU272" s="71"/>
      <c r="CV272" s="71"/>
      <c r="CW272" s="71"/>
      <c r="CX272" s="71"/>
      <c r="CY272" s="71"/>
      <c r="CZ272" s="71"/>
      <c r="DA272" s="71"/>
      <c r="DB272" s="71"/>
      <c r="DC272" s="71"/>
      <c r="DD272" s="71"/>
      <c r="DE272" s="71"/>
      <c r="DF272" s="71"/>
      <c r="DG272" s="71"/>
      <c r="DH272" s="71"/>
      <c r="DI272" s="71"/>
      <c r="DJ272" s="71"/>
      <c r="DK272" s="71"/>
      <c r="DL272" s="71"/>
      <c r="DM272" s="71"/>
      <c r="DN272" s="71"/>
      <c r="DO272" s="71"/>
      <c r="DP272" s="71"/>
      <c r="DQ272" s="71"/>
      <c r="DR272" s="71"/>
      <c r="DS272" s="71"/>
      <c r="DT272" s="71"/>
      <c r="DU272" s="71"/>
      <c r="DV272" s="71"/>
      <c r="DW272" s="71"/>
      <c r="DX272" s="71"/>
      <c r="DY272" s="71"/>
      <c r="DZ272" s="71"/>
      <c r="EA272" s="71"/>
      <c r="EB272" s="71"/>
      <c r="EC272" s="71"/>
      <c r="ED272" s="71"/>
      <c r="EE272" s="71"/>
      <c r="EF272" s="71"/>
      <c r="EG272" s="71"/>
      <c r="EH272" s="71"/>
      <c r="EI272" s="71"/>
      <c r="EJ272" s="71"/>
      <c r="EK272" s="71"/>
      <c r="EL272" s="71"/>
      <c r="EM272" s="71"/>
      <c r="EN272" s="71"/>
      <c r="EO272" s="71"/>
      <c r="EP272" s="71"/>
      <c r="EQ272" s="71"/>
      <c r="ER272" s="71"/>
      <c r="ES272" s="71"/>
      <c r="ET272" s="71"/>
      <c r="EU272" s="71"/>
      <c r="EV272" s="71"/>
      <c r="EW272" s="71"/>
      <c r="EX272" s="71"/>
      <c r="EY272" s="71"/>
      <c r="EZ272" s="71"/>
      <c r="FA272" s="71"/>
      <c r="FB272" s="71"/>
      <c r="FC272" s="71"/>
      <c r="FD272" s="71"/>
      <c r="FE272" s="71"/>
      <c r="FF272" s="71"/>
    </row>
    <row r="273" spans="1:162" s="72" customFormat="1" ht="15.75" customHeight="1" x14ac:dyDescent="0.25">
      <c r="B273" s="102" t="str">
        <v>2011-12</v>
      </c>
      <c r="C273" s="103">
        <v>7000000</v>
      </c>
      <c r="D273" s="103">
        <v>4050000</v>
      </c>
      <c r="E273" s="103">
        <v>7400000</v>
      </c>
      <c r="F273" s="105">
        <v>0</v>
      </c>
      <c r="G273" s="103">
        <v>1250000</v>
      </c>
      <c r="H273" s="105">
        <v>0</v>
      </c>
      <c r="I273" s="105">
        <v>0</v>
      </c>
      <c r="J273" s="105">
        <v>0</v>
      </c>
      <c r="K273" s="103">
        <f t="shared" si="51"/>
        <v>19700000</v>
      </c>
      <c r="L273" s="104"/>
      <c r="M273" s="104" t="s">
        <v>10</v>
      </c>
      <c r="N273" s="105">
        <v>0.96397594356719574</v>
      </c>
      <c r="O273" s="105">
        <v>0.72545932322705797</v>
      </c>
      <c r="P273" s="105">
        <v>1.6376735740344641</v>
      </c>
      <c r="Q273" s="105">
        <v>0</v>
      </c>
      <c r="R273" s="105">
        <v>0.75897825739806468</v>
      </c>
      <c r="S273" s="105">
        <v>0</v>
      </c>
      <c r="T273" s="105">
        <v>0</v>
      </c>
      <c r="U273" s="105">
        <v>0</v>
      </c>
      <c r="V273" s="105">
        <v>0.8748881131350239</v>
      </c>
      <c r="W273" s="108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  <c r="BM273" s="71"/>
      <c r="BN273" s="71"/>
      <c r="BO273" s="71"/>
      <c r="BP273" s="71"/>
      <c r="BQ273" s="71"/>
      <c r="BR273" s="71"/>
      <c r="BS273" s="71"/>
      <c r="BT273" s="71"/>
      <c r="BU273" s="71"/>
      <c r="BV273" s="71"/>
      <c r="BW273" s="71"/>
      <c r="BX273" s="71"/>
      <c r="BY273" s="71"/>
      <c r="BZ273" s="71"/>
      <c r="CA273" s="71"/>
      <c r="CB273" s="71"/>
      <c r="CC273" s="71"/>
      <c r="CD273" s="71"/>
      <c r="CE273" s="71"/>
      <c r="CF273" s="71"/>
      <c r="CG273" s="71"/>
      <c r="CH273" s="71"/>
      <c r="CI273" s="71"/>
      <c r="CJ273" s="71"/>
      <c r="CK273" s="71"/>
      <c r="CL273" s="71"/>
      <c r="CM273" s="71"/>
      <c r="CN273" s="71"/>
      <c r="CO273" s="71"/>
      <c r="CP273" s="71"/>
      <c r="CQ273" s="71"/>
      <c r="CR273" s="71"/>
      <c r="CS273" s="71"/>
      <c r="CT273" s="71"/>
      <c r="CU273" s="71"/>
      <c r="CV273" s="71"/>
      <c r="CW273" s="71"/>
      <c r="CX273" s="71"/>
      <c r="CY273" s="71"/>
      <c r="CZ273" s="71"/>
      <c r="DA273" s="71"/>
      <c r="DB273" s="71"/>
      <c r="DC273" s="71"/>
      <c r="DD273" s="71"/>
      <c r="DE273" s="71"/>
      <c r="DF273" s="71"/>
      <c r="DG273" s="71"/>
      <c r="DH273" s="71"/>
      <c r="DI273" s="71"/>
      <c r="DJ273" s="71"/>
      <c r="DK273" s="71"/>
      <c r="DL273" s="71"/>
      <c r="DM273" s="71"/>
      <c r="DN273" s="71"/>
      <c r="DO273" s="71"/>
      <c r="DP273" s="71"/>
      <c r="DQ273" s="71"/>
      <c r="DR273" s="71"/>
      <c r="DS273" s="71"/>
      <c r="DT273" s="71"/>
      <c r="DU273" s="71"/>
      <c r="DV273" s="71"/>
      <c r="DW273" s="71"/>
      <c r="DX273" s="71"/>
      <c r="DY273" s="71"/>
      <c r="DZ273" s="71"/>
      <c r="EA273" s="71"/>
      <c r="EB273" s="71"/>
      <c r="EC273" s="71"/>
      <c r="ED273" s="71"/>
      <c r="EE273" s="71"/>
      <c r="EF273" s="71"/>
      <c r="EG273" s="71"/>
      <c r="EH273" s="71"/>
      <c r="EI273" s="71"/>
      <c r="EJ273" s="71"/>
      <c r="EK273" s="71"/>
      <c r="EL273" s="71"/>
      <c r="EM273" s="71"/>
      <c r="EN273" s="71"/>
      <c r="EO273" s="71"/>
      <c r="EP273" s="71"/>
      <c r="EQ273" s="71"/>
      <c r="ER273" s="71"/>
      <c r="ES273" s="71"/>
      <c r="ET273" s="71"/>
      <c r="EU273" s="71"/>
      <c r="EV273" s="71"/>
      <c r="EW273" s="71"/>
      <c r="EX273" s="71"/>
      <c r="EY273" s="71"/>
      <c r="EZ273" s="71"/>
      <c r="FA273" s="71"/>
      <c r="FB273" s="71"/>
      <c r="FC273" s="71"/>
      <c r="FD273" s="71"/>
      <c r="FE273" s="71"/>
      <c r="FF273" s="71"/>
    </row>
    <row r="274" spans="1:162" s="72" customFormat="1" ht="15.75" customHeight="1" x14ac:dyDescent="0.25">
      <c r="A274" s="22"/>
      <c r="B274" s="102" t="str">
        <v>2012-13</v>
      </c>
      <c r="C274" s="103">
        <v>3500000</v>
      </c>
      <c r="D274" s="103">
        <v>2030000</v>
      </c>
      <c r="E274" s="103">
        <v>3700000</v>
      </c>
      <c r="F274" s="105">
        <v>0</v>
      </c>
      <c r="G274" s="102">
        <v>620000</v>
      </c>
      <c r="H274" s="105">
        <v>0</v>
      </c>
      <c r="I274" s="105">
        <v>0</v>
      </c>
      <c r="J274" s="105">
        <v>0</v>
      </c>
      <c r="K274" s="103">
        <f t="shared" si="51"/>
        <v>9850000</v>
      </c>
      <c r="L274" s="104"/>
      <c r="M274" s="104" t="s">
        <v>11</v>
      </c>
      <c r="N274" s="105">
        <v>0.47574709284544336</v>
      </c>
      <c r="O274" s="105">
        <v>0.35736278237381131</v>
      </c>
      <c r="P274" s="105">
        <v>0.8027970316471269</v>
      </c>
      <c r="Q274" s="105">
        <v>0</v>
      </c>
      <c r="R274" s="105">
        <v>0.37300031223735813</v>
      </c>
      <c r="S274" s="105">
        <v>0</v>
      </c>
      <c r="T274" s="105">
        <v>0</v>
      </c>
      <c r="U274" s="105">
        <v>0</v>
      </c>
      <c r="V274" s="105">
        <v>0.42979998330543417</v>
      </c>
      <c r="W274" s="108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1"/>
      <c r="BQ274" s="71"/>
      <c r="BR274" s="71"/>
      <c r="BS274" s="71"/>
      <c r="BT274" s="71"/>
      <c r="BU274" s="71"/>
      <c r="BV274" s="71"/>
      <c r="BW274" s="71"/>
      <c r="BX274" s="71"/>
      <c r="BY274" s="71"/>
      <c r="BZ274" s="71"/>
      <c r="CA274" s="71"/>
      <c r="CB274" s="71"/>
      <c r="CC274" s="71"/>
      <c r="CD274" s="71"/>
      <c r="CE274" s="71"/>
      <c r="CF274" s="71"/>
      <c r="CG274" s="71"/>
      <c r="CH274" s="71"/>
      <c r="CI274" s="71"/>
      <c r="CJ274" s="71"/>
      <c r="CK274" s="71"/>
      <c r="CL274" s="71"/>
      <c r="CM274" s="71"/>
      <c r="CN274" s="71"/>
      <c r="CO274" s="71"/>
      <c r="CP274" s="71"/>
      <c r="CQ274" s="71"/>
      <c r="CR274" s="71"/>
      <c r="CS274" s="71"/>
      <c r="CT274" s="71"/>
      <c r="CU274" s="71"/>
      <c r="CV274" s="71"/>
      <c r="CW274" s="71"/>
      <c r="CX274" s="71"/>
      <c r="CY274" s="71"/>
      <c r="CZ274" s="71"/>
      <c r="DA274" s="71"/>
      <c r="DB274" s="71"/>
      <c r="DC274" s="71"/>
      <c r="DD274" s="71"/>
      <c r="DE274" s="71"/>
      <c r="DF274" s="71"/>
      <c r="DG274" s="71"/>
      <c r="DH274" s="71"/>
      <c r="DI274" s="71"/>
      <c r="DJ274" s="71"/>
      <c r="DK274" s="71"/>
      <c r="DL274" s="71"/>
      <c r="DM274" s="71"/>
      <c r="DN274" s="71"/>
      <c r="DO274" s="71"/>
      <c r="DP274" s="71"/>
      <c r="DQ274" s="71"/>
      <c r="DR274" s="71"/>
      <c r="DS274" s="71"/>
      <c r="DT274" s="71"/>
      <c r="DU274" s="71"/>
      <c r="DV274" s="71"/>
      <c r="DW274" s="71"/>
      <c r="DX274" s="71"/>
      <c r="DY274" s="71"/>
      <c r="DZ274" s="71"/>
      <c r="EA274" s="71"/>
      <c r="EB274" s="71"/>
      <c r="EC274" s="71"/>
      <c r="ED274" s="71"/>
      <c r="EE274" s="71"/>
      <c r="EF274" s="71"/>
      <c r="EG274" s="71"/>
      <c r="EH274" s="71"/>
      <c r="EI274" s="71"/>
      <c r="EJ274" s="71"/>
      <c r="EK274" s="71"/>
      <c r="EL274" s="71"/>
      <c r="EM274" s="71"/>
      <c r="EN274" s="71"/>
      <c r="EO274" s="71"/>
      <c r="EP274" s="71"/>
      <c r="EQ274" s="71"/>
      <c r="ER274" s="71"/>
      <c r="ES274" s="71"/>
      <c r="ET274" s="71"/>
      <c r="EU274" s="71"/>
      <c r="EV274" s="71"/>
      <c r="EW274" s="71"/>
      <c r="EX274" s="71"/>
      <c r="EY274" s="71"/>
      <c r="EZ274" s="71"/>
      <c r="FA274" s="71"/>
      <c r="FB274" s="71"/>
      <c r="FC274" s="71"/>
      <c r="FD274" s="71"/>
      <c r="FE274" s="71"/>
      <c r="FF274" s="71"/>
    </row>
    <row r="275" spans="1:162" s="72" customFormat="1" ht="15.75" customHeight="1" x14ac:dyDescent="0.25">
      <c r="A275" s="22"/>
      <c r="B275" s="102" t="str">
        <v>2013-14</v>
      </c>
      <c r="C275" s="103">
        <v>7000000</v>
      </c>
      <c r="D275" s="103">
        <v>4050000</v>
      </c>
      <c r="E275" s="103">
        <v>7400000</v>
      </c>
      <c r="F275" s="105">
        <v>0</v>
      </c>
      <c r="G275" s="103">
        <v>1250000</v>
      </c>
      <c r="H275" s="105">
        <v>0</v>
      </c>
      <c r="I275" s="105">
        <v>0</v>
      </c>
      <c r="J275" s="105">
        <v>0</v>
      </c>
      <c r="K275" s="103">
        <f t="shared" si="51"/>
        <v>19700000</v>
      </c>
      <c r="L275" s="104"/>
      <c r="M275" s="104" t="s">
        <v>32</v>
      </c>
      <c r="N275" s="105">
        <v>0.93768117339814583</v>
      </c>
      <c r="O275" s="105">
        <v>0.69983407884382576</v>
      </c>
      <c r="P275" s="105">
        <v>1.578694620086073</v>
      </c>
      <c r="Q275" s="105">
        <v>0</v>
      </c>
      <c r="R275" s="105">
        <v>0.74535109614313599</v>
      </c>
      <c r="S275" s="105">
        <v>0</v>
      </c>
      <c r="T275" s="105">
        <v>0</v>
      </c>
      <c r="U275" s="105">
        <v>0</v>
      </c>
      <c r="V275" s="105">
        <v>0.84521917434185745</v>
      </c>
      <c r="W275" s="108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1"/>
      <c r="BQ275" s="71"/>
      <c r="BR275" s="71"/>
      <c r="BS275" s="71"/>
      <c r="BT275" s="71"/>
      <c r="BU275" s="71"/>
      <c r="BV275" s="71"/>
      <c r="BW275" s="71"/>
      <c r="BX275" s="71"/>
      <c r="BY275" s="71"/>
      <c r="BZ275" s="71"/>
      <c r="CA275" s="71"/>
      <c r="CB275" s="71"/>
      <c r="CC275" s="71"/>
      <c r="CD275" s="71"/>
      <c r="CE275" s="71"/>
      <c r="CF275" s="71"/>
      <c r="CG275" s="71"/>
      <c r="CH275" s="71"/>
      <c r="CI275" s="71"/>
      <c r="CJ275" s="71"/>
      <c r="CK275" s="71"/>
      <c r="CL275" s="71"/>
      <c r="CM275" s="71"/>
      <c r="CN275" s="71"/>
      <c r="CO275" s="71"/>
      <c r="CP275" s="71"/>
      <c r="CQ275" s="71"/>
      <c r="CR275" s="71"/>
      <c r="CS275" s="71"/>
      <c r="CT275" s="71"/>
      <c r="CU275" s="71"/>
      <c r="CV275" s="71"/>
      <c r="CW275" s="71"/>
      <c r="CX275" s="71"/>
      <c r="CY275" s="71"/>
      <c r="CZ275" s="71"/>
      <c r="DA275" s="71"/>
      <c r="DB275" s="71"/>
      <c r="DC275" s="71"/>
      <c r="DD275" s="71"/>
      <c r="DE275" s="71"/>
      <c r="DF275" s="71"/>
      <c r="DG275" s="71"/>
      <c r="DH275" s="71"/>
      <c r="DI275" s="71"/>
      <c r="DJ275" s="71"/>
      <c r="DK275" s="71"/>
      <c r="DL275" s="71"/>
      <c r="DM275" s="71"/>
      <c r="DN275" s="71"/>
      <c r="DO275" s="71"/>
      <c r="DP275" s="71"/>
      <c r="DQ275" s="71"/>
      <c r="DR275" s="71"/>
      <c r="DS275" s="71"/>
      <c r="DT275" s="71"/>
      <c r="DU275" s="71"/>
      <c r="DV275" s="71"/>
      <c r="DW275" s="71"/>
      <c r="DX275" s="71"/>
      <c r="DY275" s="71"/>
      <c r="DZ275" s="71"/>
      <c r="EA275" s="71"/>
      <c r="EB275" s="71"/>
      <c r="EC275" s="71"/>
      <c r="ED275" s="71"/>
      <c r="EE275" s="71"/>
      <c r="EF275" s="71"/>
      <c r="EG275" s="71"/>
      <c r="EH275" s="71"/>
      <c r="EI275" s="71"/>
      <c r="EJ275" s="71"/>
      <c r="EK275" s="71"/>
      <c r="EL275" s="71"/>
      <c r="EM275" s="71"/>
      <c r="EN275" s="71"/>
      <c r="EO275" s="71"/>
      <c r="EP275" s="71"/>
      <c r="EQ275" s="71"/>
      <c r="ER275" s="71"/>
      <c r="ES275" s="71"/>
      <c r="ET275" s="71"/>
      <c r="EU275" s="71"/>
      <c r="EV275" s="71"/>
      <c r="EW275" s="71"/>
      <c r="EX275" s="71"/>
      <c r="EY275" s="71"/>
      <c r="EZ275" s="71"/>
      <c r="FA275" s="71"/>
      <c r="FB275" s="71"/>
      <c r="FC275" s="71"/>
      <c r="FD275" s="71"/>
      <c r="FE275" s="71"/>
      <c r="FF275" s="71"/>
    </row>
    <row r="276" spans="1:162" s="72" customFormat="1" ht="15.75" customHeight="1" x14ac:dyDescent="0.25">
      <c r="A276" s="22">
        <f>A271+1</f>
        <v>74</v>
      </c>
      <c r="B276" s="102" t="s">
        <v>261</v>
      </c>
      <c r="C276" s="98"/>
      <c r="D276" s="98"/>
      <c r="E276" s="98"/>
      <c r="F276" s="98"/>
      <c r="G276" s="98"/>
      <c r="H276" s="98"/>
      <c r="I276" s="98"/>
      <c r="J276" s="98"/>
      <c r="K276" s="98"/>
      <c r="L276" s="104"/>
      <c r="M276" s="99" t="s">
        <v>261</v>
      </c>
      <c r="N276" s="98"/>
      <c r="O276" s="98"/>
      <c r="P276" s="98"/>
      <c r="Q276" s="98"/>
      <c r="R276" s="98"/>
      <c r="S276" s="98"/>
      <c r="T276" s="98"/>
      <c r="U276" s="98"/>
      <c r="V276" s="98"/>
      <c r="W276" s="108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  <c r="BR276" s="71"/>
      <c r="BS276" s="71"/>
      <c r="BT276" s="71"/>
      <c r="BU276" s="71"/>
      <c r="BV276" s="71"/>
      <c r="BW276" s="71"/>
      <c r="BX276" s="71"/>
      <c r="BY276" s="71"/>
      <c r="BZ276" s="71"/>
      <c r="CA276" s="71"/>
      <c r="CB276" s="71"/>
      <c r="CC276" s="71"/>
      <c r="CD276" s="71"/>
      <c r="CE276" s="71"/>
      <c r="CF276" s="71"/>
      <c r="CG276" s="71"/>
      <c r="CH276" s="71"/>
      <c r="CI276" s="71"/>
      <c r="CJ276" s="71"/>
      <c r="CK276" s="71"/>
      <c r="CL276" s="71"/>
      <c r="CM276" s="71"/>
      <c r="CN276" s="71"/>
      <c r="CO276" s="71"/>
      <c r="CP276" s="71"/>
      <c r="CQ276" s="71"/>
      <c r="CR276" s="71"/>
      <c r="CS276" s="71"/>
      <c r="CT276" s="71"/>
      <c r="CU276" s="71"/>
      <c r="CV276" s="71"/>
      <c r="CW276" s="71"/>
      <c r="CX276" s="71"/>
      <c r="CY276" s="71"/>
      <c r="CZ276" s="71"/>
      <c r="DA276" s="71"/>
      <c r="DB276" s="71"/>
      <c r="DC276" s="71"/>
      <c r="DD276" s="71"/>
      <c r="DE276" s="71"/>
      <c r="DF276" s="71"/>
      <c r="DG276" s="71"/>
      <c r="DH276" s="71"/>
      <c r="DI276" s="71"/>
      <c r="DJ276" s="71"/>
      <c r="DK276" s="71"/>
      <c r="DL276" s="71"/>
      <c r="DM276" s="71"/>
      <c r="DN276" s="71"/>
      <c r="DO276" s="71"/>
      <c r="DP276" s="71"/>
      <c r="DQ276" s="71"/>
      <c r="DR276" s="71"/>
      <c r="DS276" s="71"/>
      <c r="DT276" s="71"/>
      <c r="DU276" s="71"/>
      <c r="DV276" s="71"/>
      <c r="DW276" s="71"/>
      <c r="DX276" s="71"/>
      <c r="DY276" s="71"/>
      <c r="DZ276" s="71"/>
      <c r="EA276" s="71"/>
      <c r="EB276" s="71"/>
      <c r="EC276" s="71"/>
      <c r="ED276" s="71"/>
      <c r="EE276" s="71"/>
      <c r="EF276" s="71"/>
      <c r="EG276" s="71"/>
      <c r="EH276" s="71"/>
      <c r="EI276" s="71"/>
      <c r="EJ276" s="71"/>
      <c r="EK276" s="71"/>
      <c r="EL276" s="71"/>
      <c r="EM276" s="71"/>
      <c r="EN276" s="71"/>
      <c r="EO276" s="71"/>
      <c r="EP276" s="71"/>
      <c r="EQ276" s="71"/>
      <c r="ER276" s="71"/>
      <c r="ES276" s="71"/>
      <c r="ET276" s="71"/>
      <c r="EU276" s="71"/>
      <c r="EV276" s="71"/>
      <c r="EW276" s="71"/>
      <c r="EX276" s="71"/>
      <c r="EY276" s="71"/>
      <c r="EZ276" s="71"/>
      <c r="FA276" s="71"/>
      <c r="FB276" s="71"/>
      <c r="FC276" s="71"/>
      <c r="FD276" s="71"/>
      <c r="FE276" s="71"/>
      <c r="FF276" s="71"/>
    </row>
    <row r="277" spans="1:162" s="72" customFormat="1" ht="15.75" customHeight="1" x14ac:dyDescent="0.25">
      <c r="A277" s="22"/>
      <c r="B277" s="60" t="str">
        <f t="array" ref="B277:B280">Label_FinancialYears</f>
        <v>2010-11</v>
      </c>
      <c r="C277" s="66">
        <f t="array" ref="C277:J280">_1688_NorthernAustraliaSustainableFutures</f>
        <v>0</v>
      </c>
      <c r="D277" s="66">
        <v>0</v>
      </c>
      <c r="E277" s="66">
        <v>0</v>
      </c>
      <c r="F277" s="66">
        <v>0</v>
      </c>
      <c r="G277" s="66">
        <v>0</v>
      </c>
      <c r="H277" s="66">
        <v>0</v>
      </c>
      <c r="I277" s="66">
        <v>0</v>
      </c>
      <c r="J277" s="66">
        <v>0</v>
      </c>
      <c r="K277" s="66">
        <f t="shared" ref="K277:K280" si="52">SUM(C277:J277)</f>
        <v>0</v>
      </c>
      <c r="L277" s="1"/>
      <c r="M277" s="19" t="s">
        <v>9</v>
      </c>
      <c r="N277" s="66">
        <f t="array" ref="N277:V280">C277:K280/Population_IncludingTotal</f>
        <v>0</v>
      </c>
      <c r="O277" s="66">
        <v>0</v>
      </c>
      <c r="P277" s="66">
        <v>0</v>
      </c>
      <c r="Q277" s="66">
        <v>0</v>
      </c>
      <c r="R277" s="66">
        <v>0</v>
      </c>
      <c r="S277" s="66">
        <v>0</v>
      </c>
      <c r="T277" s="66">
        <v>0</v>
      </c>
      <c r="U277" s="66">
        <v>0</v>
      </c>
      <c r="V277" s="66">
        <v>0</v>
      </c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1"/>
      <c r="BQ277" s="71"/>
      <c r="BR277" s="71"/>
      <c r="BS277" s="71"/>
      <c r="BT277" s="71"/>
      <c r="BU277" s="71"/>
      <c r="BV277" s="71"/>
      <c r="BW277" s="71"/>
      <c r="BX277" s="71"/>
      <c r="BY277" s="71"/>
      <c r="BZ277" s="71"/>
      <c r="CA277" s="71"/>
      <c r="CB277" s="71"/>
      <c r="CC277" s="71"/>
      <c r="CD277" s="71"/>
      <c r="CE277" s="71"/>
      <c r="CF277" s="71"/>
      <c r="CG277" s="71"/>
      <c r="CH277" s="71"/>
      <c r="CI277" s="71"/>
      <c r="CJ277" s="71"/>
      <c r="CK277" s="71"/>
      <c r="CL277" s="71"/>
      <c r="CM277" s="71"/>
      <c r="CN277" s="71"/>
      <c r="CO277" s="71"/>
      <c r="CP277" s="71"/>
      <c r="CQ277" s="71"/>
      <c r="CR277" s="71"/>
      <c r="CS277" s="71"/>
      <c r="CT277" s="71"/>
      <c r="CU277" s="71"/>
      <c r="CV277" s="71"/>
      <c r="CW277" s="71"/>
      <c r="CX277" s="71"/>
      <c r="CY277" s="71"/>
      <c r="CZ277" s="71"/>
      <c r="DA277" s="71"/>
      <c r="DB277" s="71"/>
      <c r="DC277" s="71"/>
      <c r="DD277" s="71"/>
      <c r="DE277" s="71"/>
      <c r="DF277" s="71"/>
      <c r="DG277" s="71"/>
      <c r="DH277" s="71"/>
      <c r="DI277" s="71"/>
      <c r="DJ277" s="71"/>
      <c r="DK277" s="71"/>
      <c r="DL277" s="71"/>
      <c r="DM277" s="71"/>
      <c r="DN277" s="71"/>
      <c r="DO277" s="71"/>
      <c r="DP277" s="71"/>
      <c r="DQ277" s="71"/>
      <c r="DR277" s="71"/>
      <c r="DS277" s="71"/>
      <c r="DT277" s="71"/>
      <c r="DU277" s="71"/>
      <c r="DV277" s="71"/>
      <c r="DW277" s="71"/>
      <c r="DX277" s="71"/>
      <c r="DY277" s="71"/>
      <c r="DZ277" s="71"/>
      <c r="EA277" s="71"/>
      <c r="EB277" s="71"/>
      <c r="EC277" s="71"/>
      <c r="ED277" s="71"/>
      <c r="EE277" s="71"/>
      <c r="EF277" s="71"/>
      <c r="EG277" s="71"/>
      <c r="EH277" s="71"/>
      <c r="EI277" s="71"/>
      <c r="EJ277" s="71"/>
      <c r="EK277" s="71"/>
      <c r="EL277" s="71"/>
      <c r="EM277" s="71"/>
      <c r="EN277" s="71"/>
      <c r="EO277" s="71"/>
      <c r="EP277" s="71"/>
      <c r="EQ277" s="71"/>
      <c r="ER277" s="71"/>
      <c r="ES277" s="71"/>
      <c r="ET277" s="71"/>
      <c r="EU277" s="71"/>
      <c r="EV277" s="71"/>
      <c r="EW277" s="71"/>
      <c r="EX277" s="71"/>
      <c r="EY277" s="71"/>
      <c r="EZ277" s="71"/>
      <c r="FA277" s="71"/>
      <c r="FB277" s="71"/>
      <c r="FC277" s="71"/>
      <c r="FD277" s="71"/>
      <c r="FE277" s="71"/>
      <c r="FF277" s="71"/>
    </row>
    <row r="278" spans="1:162" s="72" customFormat="1" ht="15.75" customHeight="1" x14ac:dyDescent="0.25">
      <c r="B278" s="60" t="str">
        <v>2011-12</v>
      </c>
      <c r="C278" s="66">
        <v>0</v>
      </c>
      <c r="D278" s="66">
        <v>0</v>
      </c>
      <c r="E278" s="60">
        <v>115000</v>
      </c>
      <c r="F278" s="66">
        <v>0</v>
      </c>
      <c r="G278" s="66">
        <v>0</v>
      </c>
      <c r="H278" s="66">
        <v>0</v>
      </c>
      <c r="I278" s="66">
        <v>0</v>
      </c>
      <c r="J278" s="60">
        <v>150000</v>
      </c>
      <c r="K278" s="60">
        <f t="shared" si="52"/>
        <v>265000</v>
      </c>
      <c r="L278" s="1"/>
      <c r="M278" s="19" t="s">
        <v>10</v>
      </c>
      <c r="N278" s="66">
        <v>0</v>
      </c>
      <c r="O278" s="66">
        <v>0</v>
      </c>
      <c r="P278" s="66">
        <v>2.545033256945451E-2</v>
      </c>
      <c r="Q278" s="66">
        <v>0</v>
      </c>
      <c r="R278" s="66">
        <v>0</v>
      </c>
      <c r="S278" s="66">
        <v>0</v>
      </c>
      <c r="T278" s="66">
        <v>0</v>
      </c>
      <c r="U278" s="66">
        <v>0.64459847960705274</v>
      </c>
      <c r="V278" s="66">
        <v>1.176879949141022E-2</v>
      </c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71"/>
      <c r="BL278" s="71"/>
      <c r="BM278" s="71"/>
      <c r="BN278" s="71"/>
      <c r="BO278" s="71"/>
      <c r="BP278" s="71"/>
      <c r="BQ278" s="71"/>
      <c r="BR278" s="71"/>
      <c r="BS278" s="71"/>
      <c r="BT278" s="71"/>
      <c r="BU278" s="71"/>
      <c r="BV278" s="71"/>
      <c r="BW278" s="71"/>
      <c r="BX278" s="71"/>
      <c r="BY278" s="71"/>
      <c r="BZ278" s="71"/>
      <c r="CA278" s="71"/>
      <c r="CB278" s="71"/>
      <c r="CC278" s="71"/>
      <c r="CD278" s="71"/>
      <c r="CE278" s="71"/>
      <c r="CF278" s="71"/>
      <c r="CG278" s="71"/>
      <c r="CH278" s="71"/>
      <c r="CI278" s="71"/>
      <c r="CJ278" s="71"/>
      <c r="CK278" s="71"/>
      <c r="CL278" s="71"/>
      <c r="CM278" s="71"/>
      <c r="CN278" s="71"/>
      <c r="CO278" s="71"/>
      <c r="CP278" s="71"/>
      <c r="CQ278" s="71"/>
      <c r="CR278" s="71"/>
      <c r="CS278" s="71"/>
      <c r="CT278" s="71"/>
      <c r="CU278" s="71"/>
      <c r="CV278" s="71"/>
      <c r="CW278" s="71"/>
      <c r="CX278" s="71"/>
      <c r="CY278" s="71"/>
      <c r="CZ278" s="71"/>
      <c r="DA278" s="71"/>
      <c r="DB278" s="71"/>
      <c r="DC278" s="71"/>
      <c r="DD278" s="71"/>
      <c r="DE278" s="71"/>
      <c r="DF278" s="71"/>
      <c r="DG278" s="71"/>
      <c r="DH278" s="71"/>
      <c r="DI278" s="71"/>
      <c r="DJ278" s="71"/>
      <c r="DK278" s="71"/>
      <c r="DL278" s="71"/>
      <c r="DM278" s="71"/>
      <c r="DN278" s="71"/>
      <c r="DO278" s="71"/>
      <c r="DP278" s="71"/>
      <c r="DQ278" s="71"/>
      <c r="DR278" s="71"/>
      <c r="DS278" s="71"/>
      <c r="DT278" s="71"/>
      <c r="DU278" s="71"/>
      <c r="DV278" s="71"/>
      <c r="DW278" s="71"/>
      <c r="DX278" s="71"/>
      <c r="DY278" s="71"/>
      <c r="DZ278" s="71"/>
      <c r="EA278" s="71"/>
      <c r="EB278" s="71"/>
      <c r="EC278" s="71"/>
      <c r="ED278" s="71"/>
      <c r="EE278" s="71"/>
      <c r="EF278" s="71"/>
      <c r="EG278" s="71"/>
      <c r="EH278" s="71"/>
      <c r="EI278" s="71"/>
      <c r="EJ278" s="71"/>
      <c r="EK278" s="71"/>
      <c r="EL278" s="71"/>
      <c r="EM278" s="71"/>
      <c r="EN278" s="71"/>
      <c r="EO278" s="71"/>
      <c r="EP278" s="71"/>
      <c r="EQ278" s="71"/>
      <c r="ER278" s="71"/>
      <c r="ES278" s="71"/>
      <c r="ET278" s="71"/>
      <c r="EU278" s="71"/>
      <c r="EV278" s="71"/>
      <c r="EW278" s="71"/>
      <c r="EX278" s="71"/>
      <c r="EY278" s="71"/>
      <c r="EZ278" s="71"/>
      <c r="FA278" s="71"/>
      <c r="FB278" s="71"/>
      <c r="FC278" s="71"/>
      <c r="FD278" s="71"/>
      <c r="FE278" s="71"/>
      <c r="FF278" s="71"/>
    </row>
    <row r="279" spans="1:162" s="72" customFormat="1" ht="15.75" customHeight="1" x14ac:dyDescent="0.25">
      <c r="A279" s="22"/>
      <c r="B279" s="60" t="str">
        <v>2012-13</v>
      </c>
      <c r="C279" s="66">
        <v>0</v>
      </c>
      <c r="D279" s="66">
        <v>0</v>
      </c>
      <c r="E279" s="60">
        <v>125000</v>
      </c>
      <c r="F279" s="66">
        <v>0</v>
      </c>
      <c r="G279" s="66">
        <v>0</v>
      </c>
      <c r="H279" s="66">
        <v>0</v>
      </c>
      <c r="I279" s="66">
        <v>0</v>
      </c>
      <c r="J279" s="60">
        <v>148000</v>
      </c>
      <c r="K279" s="60">
        <f t="shared" si="52"/>
        <v>273000</v>
      </c>
      <c r="L279" s="1"/>
      <c r="M279" s="19" t="s">
        <v>11</v>
      </c>
      <c r="N279" s="66">
        <v>0</v>
      </c>
      <c r="O279" s="66">
        <v>0</v>
      </c>
      <c r="P279" s="66">
        <v>2.7121521339429962E-2</v>
      </c>
      <c r="Q279" s="66">
        <v>0</v>
      </c>
      <c r="R279" s="66">
        <v>0</v>
      </c>
      <c r="S279" s="66">
        <v>0</v>
      </c>
      <c r="T279" s="66">
        <v>0</v>
      </c>
      <c r="U279" s="66">
        <v>0.61848604645331684</v>
      </c>
      <c r="V279" s="66">
        <v>1.1912222887551626E-2</v>
      </c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1"/>
      <c r="BH279" s="71"/>
      <c r="BI279" s="71"/>
      <c r="BJ279" s="71"/>
      <c r="BK279" s="71"/>
      <c r="BL279" s="71"/>
      <c r="BM279" s="71"/>
      <c r="BN279" s="71"/>
      <c r="BO279" s="71"/>
      <c r="BP279" s="71"/>
      <c r="BQ279" s="71"/>
      <c r="BR279" s="71"/>
      <c r="BS279" s="71"/>
      <c r="BT279" s="71"/>
      <c r="BU279" s="71"/>
      <c r="BV279" s="71"/>
      <c r="BW279" s="71"/>
      <c r="BX279" s="71"/>
      <c r="BY279" s="71"/>
      <c r="BZ279" s="71"/>
      <c r="CA279" s="71"/>
      <c r="CB279" s="71"/>
      <c r="CC279" s="71"/>
      <c r="CD279" s="71"/>
      <c r="CE279" s="71"/>
      <c r="CF279" s="71"/>
      <c r="CG279" s="71"/>
      <c r="CH279" s="71"/>
      <c r="CI279" s="71"/>
      <c r="CJ279" s="71"/>
      <c r="CK279" s="71"/>
      <c r="CL279" s="71"/>
      <c r="CM279" s="71"/>
      <c r="CN279" s="71"/>
      <c r="CO279" s="71"/>
      <c r="CP279" s="71"/>
      <c r="CQ279" s="71"/>
      <c r="CR279" s="71"/>
      <c r="CS279" s="71"/>
      <c r="CT279" s="71"/>
      <c r="CU279" s="71"/>
      <c r="CV279" s="71"/>
      <c r="CW279" s="71"/>
      <c r="CX279" s="71"/>
      <c r="CY279" s="71"/>
      <c r="CZ279" s="71"/>
      <c r="DA279" s="71"/>
      <c r="DB279" s="71"/>
      <c r="DC279" s="71"/>
      <c r="DD279" s="71"/>
      <c r="DE279" s="71"/>
      <c r="DF279" s="71"/>
      <c r="DG279" s="71"/>
      <c r="DH279" s="71"/>
      <c r="DI279" s="71"/>
      <c r="DJ279" s="71"/>
      <c r="DK279" s="71"/>
      <c r="DL279" s="71"/>
      <c r="DM279" s="71"/>
      <c r="DN279" s="71"/>
      <c r="DO279" s="71"/>
      <c r="DP279" s="71"/>
      <c r="DQ279" s="71"/>
      <c r="DR279" s="71"/>
      <c r="DS279" s="71"/>
      <c r="DT279" s="71"/>
      <c r="DU279" s="71"/>
      <c r="DV279" s="71"/>
      <c r="DW279" s="71"/>
      <c r="DX279" s="71"/>
      <c r="DY279" s="71"/>
      <c r="DZ279" s="71"/>
      <c r="EA279" s="71"/>
      <c r="EB279" s="71"/>
      <c r="EC279" s="71"/>
      <c r="ED279" s="71"/>
      <c r="EE279" s="71"/>
      <c r="EF279" s="71"/>
      <c r="EG279" s="71"/>
      <c r="EH279" s="71"/>
      <c r="EI279" s="71"/>
      <c r="EJ279" s="71"/>
      <c r="EK279" s="71"/>
      <c r="EL279" s="71"/>
      <c r="EM279" s="71"/>
      <c r="EN279" s="71"/>
      <c r="EO279" s="71"/>
      <c r="EP279" s="71"/>
      <c r="EQ279" s="71"/>
      <c r="ER279" s="71"/>
      <c r="ES279" s="71"/>
      <c r="ET279" s="71"/>
      <c r="EU279" s="71"/>
      <c r="EV279" s="71"/>
      <c r="EW279" s="71"/>
      <c r="EX279" s="71"/>
      <c r="EY279" s="71"/>
      <c r="EZ279" s="71"/>
      <c r="FA279" s="71"/>
      <c r="FB279" s="71"/>
      <c r="FC279" s="71"/>
      <c r="FD279" s="71"/>
      <c r="FE279" s="71"/>
      <c r="FF279" s="71"/>
    </row>
    <row r="280" spans="1:162" s="72" customFormat="1" ht="15.75" customHeight="1" x14ac:dyDescent="0.25">
      <c r="A280" s="22"/>
      <c r="B280" s="63" t="str">
        <v>2013-14</v>
      </c>
      <c r="C280" s="68">
        <v>0</v>
      </c>
      <c r="D280" s="68">
        <v>0</v>
      </c>
      <c r="E280" s="68">
        <v>0</v>
      </c>
      <c r="F280" s="68">
        <v>0</v>
      </c>
      <c r="G280" s="68">
        <v>0</v>
      </c>
      <c r="H280" s="68">
        <v>0</v>
      </c>
      <c r="I280" s="68">
        <v>0</v>
      </c>
      <c r="J280" s="68">
        <v>0</v>
      </c>
      <c r="K280" s="68">
        <f t="shared" si="52"/>
        <v>0</v>
      </c>
      <c r="L280" s="1"/>
      <c r="M280" s="5" t="s">
        <v>32</v>
      </c>
      <c r="N280" s="68">
        <v>0</v>
      </c>
      <c r="O280" s="68">
        <v>0</v>
      </c>
      <c r="P280" s="68">
        <v>0</v>
      </c>
      <c r="Q280" s="68">
        <v>0</v>
      </c>
      <c r="R280" s="68">
        <v>0</v>
      </c>
      <c r="S280" s="68">
        <v>0</v>
      </c>
      <c r="T280" s="68">
        <v>0</v>
      </c>
      <c r="U280" s="68">
        <v>0</v>
      </c>
      <c r="V280" s="68">
        <v>0</v>
      </c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/>
      <c r="BD280" s="71"/>
      <c r="BE280" s="71"/>
      <c r="BF280" s="71"/>
      <c r="BG280" s="71"/>
      <c r="BH280" s="71"/>
      <c r="BI280" s="71"/>
      <c r="BJ280" s="71"/>
      <c r="BK280" s="71"/>
      <c r="BL280" s="71"/>
      <c r="BM280" s="71"/>
      <c r="BN280" s="71"/>
      <c r="BO280" s="71"/>
      <c r="BP280" s="71"/>
      <c r="BQ280" s="71"/>
      <c r="BR280" s="71"/>
      <c r="BS280" s="71"/>
      <c r="BT280" s="71"/>
      <c r="BU280" s="71"/>
      <c r="BV280" s="71"/>
      <c r="BW280" s="71"/>
      <c r="BX280" s="71"/>
      <c r="BY280" s="71"/>
      <c r="BZ280" s="71"/>
      <c r="CA280" s="71"/>
      <c r="CB280" s="71"/>
      <c r="CC280" s="71"/>
      <c r="CD280" s="71"/>
      <c r="CE280" s="71"/>
      <c r="CF280" s="71"/>
      <c r="CG280" s="71"/>
      <c r="CH280" s="71"/>
      <c r="CI280" s="71"/>
      <c r="CJ280" s="71"/>
      <c r="CK280" s="71"/>
      <c r="CL280" s="71"/>
      <c r="CM280" s="71"/>
      <c r="CN280" s="71"/>
      <c r="CO280" s="71"/>
      <c r="CP280" s="71"/>
      <c r="CQ280" s="71"/>
      <c r="CR280" s="71"/>
      <c r="CS280" s="71"/>
      <c r="CT280" s="71"/>
      <c r="CU280" s="71"/>
      <c r="CV280" s="71"/>
      <c r="CW280" s="71"/>
      <c r="CX280" s="71"/>
      <c r="CY280" s="71"/>
      <c r="CZ280" s="71"/>
      <c r="DA280" s="71"/>
      <c r="DB280" s="71"/>
      <c r="DC280" s="71"/>
      <c r="DD280" s="71"/>
      <c r="DE280" s="71"/>
      <c r="DF280" s="71"/>
      <c r="DG280" s="71"/>
      <c r="DH280" s="71"/>
      <c r="DI280" s="71"/>
      <c r="DJ280" s="71"/>
      <c r="DK280" s="71"/>
      <c r="DL280" s="71"/>
      <c r="DM280" s="71"/>
      <c r="DN280" s="71"/>
      <c r="DO280" s="71"/>
      <c r="DP280" s="71"/>
      <c r="DQ280" s="71"/>
      <c r="DR280" s="71"/>
      <c r="DS280" s="71"/>
      <c r="DT280" s="71"/>
      <c r="DU280" s="71"/>
      <c r="DV280" s="71"/>
      <c r="DW280" s="71"/>
      <c r="DX280" s="71"/>
      <c r="DY280" s="71"/>
      <c r="DZ280" s="71"/>
      <c r="EA280" s="71"/>
      <c r="EB280" s="71"/>
      <c r="EC280" s="71"/>
      <c r="ED280" s="71"/>
      <c r="EE280" s="71"/>
      <c r="EF280" s="71"/>
      <c r="EG280" s="71"/>
      <c r="EH280" s="71"/>
      <c r="EI280" s="71"/>
      <c r="EJ280" s="71"/>
      <c r="EK280" s="71"/>
      <c r="EL280" s="71"/>
      <c r="EM280" s="71"/>
      <c r="EN280" s="71"/>
      <c r="EO280" s="71"/>
      <c r="EP280" s="71"/>
      <c r="EQ280" s="71"/>
      <c r="ER280" s="71"/>
      <c r="ES280" s="71"/>
      <c r="ET280" s="71"/>
      <c r="EU280" s="71"/>
      <c r="EV280" s="71"/>
      <c r="EW280" s="71"/>
      <c r="EX280" s="71"/>
      <c r="EY280" s="71"/>
      <c r="EZ280" s="71"/>
      <c r="FA280" s="71"/>
      <c r="FB280" s="71"/>
      <c r="FC280" s="71"/>
      <c r="FD280" s="71"/>
      <c r="FE280" s="71"/>
      <c r="FF280" s="71"/>
    </row>
    <row r="281" spans="1:162" s="72" customFormat="1" ht="15.75" customHeight="1" x14ac:dyDescent="0.25">
      <c r="B281" s="18" t="s">
        <v>278</v>
      </c>
      <c r="C281" s="66"/>
      <c r="D281" s="66"/>
      <c r="E281" s="66"/>
      <c r="F281" s="66"/>
      <c r="G281" s="66"/>
      <c r="H281" s="66"/>
      <c r="I281" s="66"/>
      <c r="J281" s="66"/>
      <c r="K281" s="66"/>
      <c r="M281" s="18" t="s">
        <v>278</v>
      </c>
      <c r="N281" s="66"/>
      <c r="O281" s="66"/>
      <c r="P281" s="66"/>
      <c r="Q281" s="66"/>
      <c r="R281" s="66"/>
      <c r="S281" s="66"/>
      <c r="T281" s="66"/>
      <c r="U281" s="66"/>
      <c r="V281" s="66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1"/>
      <c r="BH281" s="71"/>
      <c r="BI281" s="71"/>
      <c r="BJ281" s="71"/>
      <c r="BK281" s="71"/>
      <c r="BL281" s="71"/>
      <c r="BM281" s="71"/>
      <c r="BN281" s="71"/>
      <c r="BO281" s="71"/>
      <c r="BP281" s="71"/>
      <c r="BQ281" s="71"/>
      <c r="BR281" s="71"/>
      <c r="BS281" s="71"/>
      <c r="BT281" s="71"/>
      <c r="BU281" s="71"/>
      <c r="BV281" s="71"/>
      <c r="BW281" s="71"/>
      <c r="BX281" s="71"/>
      <c r="BY281" s="71"/>
      <c r="BZ281" s="71"/>
      <c r="CA281" s="71"/>
      <c r="CB281" s="71"/>
      <c r="CC281" s="71"/>
      <c r="CD281" s="71"/>
      <c r="CE281" s="71"/>
      <c r="CF281" s="71"/>
      <c r="CG281" s="71"/>
      <c r="CH281" s="71"/>
      <c r="CI281" s="71"/>
      <c r="CJ281" s="71"/>
      <c r="CK281" s="71"/>
      <c r="CL281" s="71"/>
      <c r="CM281" s="71"/>
      <c r="CN281" s="71"/>
      <c r="CO281" s="71"/>
      <c r="CP281" s="71"/>
      <c r="CQ281" s="71"/>
      <c r="CR281" s="71"/>
      <c r="CS281" s="71"/>
      <c r="CT281" s="71"/>
      <c r="CU281" s="71"/>
      <c r="CV281" s="71"/>
      <c r="CW281" s="71"/>
      <c r="CX281" s="71"/>
      <c r="CY281" s="71"/>
      <c r="CZ281" s="71"/>
      <c r="DA281" s="71"/>
      <c r="DB281" s="71"/>
      <c r="DC281" s="71"/>
      <c r="DD281" s="71"/>
      <c r="DE281" s="71"/>
      <c r="DF281" s="71"/>
      <c r="DG281" s="71"/>
      <c r="DH281" s="71"/>
      <c r="DI281" s="71"/>
      <c r="DJ281" s="71"/>
      <c r="DK281" s="71"/>
      <c r="DL281" s="71"/>
      <c r="DM281" s="71"/>
      <c r="DN281" s="71"/>
      <c r="DO281" s="71"/>
      <c r="DP281" s="71"/>
      <c r="DQ281" s="71"/>
      <c r="DR281" s="71"/>
      <c r="DS281" s="71"/>
      <c r="DT281" s="71"/>
      <c r="DU281" s="71"/>
      <c r="DV281" s="71"/>
      <c r="DW281" s="71"/>
      <c r="DX281" s="71"/>
      <c r="DY281" s="71"/>
      <c r="DZ281" s="71"/>
      <c r="EA281" s="71"/>
      <c r="EB281" s="71"/>
      <c r="EC281" s="71"/>
      <c r="ED281" s="71"/>
      <c r="EE281" s="71"/>
      <c r="EF281" s="71"/>
      <c r="EG281" s="71"/>
      <c r="EH281" s="71"/>
      <c r="EI281" s="71"/>
      <c r="EJ281" s="71"/>
      <c r="EK281" s="71"/>
      <c r="EL281" s="71"/>
      <c r="EM281" s="71"/>
      <c r="EN281" s="71"/>
      <c r="EO281" s="71"/>
      <c r="EP281" s="71"/>
      <c r="EQ281" s="71"/>
      <c r="ER281" s="71"/>
      <c r="ES281" s="71"/>
      <c r="ET281" s="71"/>
      <c r="EU281" s="71"/>
      <c r="EV281" s="71"/>
      <c r="EW281" s="71"/>
      <c r="EX281" s="71"/>
      <c r="EY281" s="71"/>
      <c r="EZ281" s="71"/>
      <c r="FA281" s="71"/>
      <c r="FB281" s="71"/>
      <c r="FC281" s="71"/>
      <c r="FD281" s="71"/>
      <c r="FE281" s="71"/>
      <c r="FF281" s="71"/>
    </row>
    <row r="282" spans="1:162" s="72" customFormat="1" ht="15.75" customHeight="1" x14ac:dyDescent="0.25">
      <c r="A282" s="22">
        <f>A214+1</f>
        <v>58</v>
      </c>
      <c r="B282" s="60" t="s">
        <v>243</v>
      </c>
      <c r="C282" s="98"/>
      <c r="D282" s="98"/>
      <c r="E282" s="98"/>
      <c r="F282" s="98"/>
      <c r="G282" s="98"/>
      <c r="H282" s="98"/>
      <c r="I282" s="98"/>
      <c r="J282" s="98"/>
      <c r="K282" s="98"/>
      <c r="M282" s="99" t="s">
        <v>243</v>
      </c>
      <c r="N282" s="98"/>
      <c r="O282" s="98"/>
      <c r="P282" s="98"/>
      <c r="Q282" s="98"/>
      <c r="R282" s="98"/>
      <c r="S282" s="98"/>
      <c r="T282" s="98"/>
      <c r="U282" s="98"/>
      <c r="V282" s="98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  <c r="BB282" s="71"/>
      <c r="BC282" s="71"/>
      <c r="BD282" s="71"/>
      <c r="BE282" s="71"/>
      <c r="BF282" s="71"/>
      <c r="BG282" s="71"/>
      <c r="BH282" s="71"/>
      <c r="BI282" s="71"/>
      <c r="BJ282" s="71"/>
      <c r="BK282" s="71"/>
      <c r="BL282" s="71"/>
      <c r="BM282" s="71"/>
      <c r="BN282" s="71"/>
      <c r="BO282" s="71"/>
      <c r="BP282" s="71"/>
      <c r="BQ282" s="71"/>
      <c r="BR282" s="71"/>
      <c r="BS282" s="71"/>
      <c r="BT282" s="71"/>
      <c r="BU282" s="71"/>
      <c r="BV282" s="71"/>
      <c r="BW282" s="71"/>
      <c r="BX282" s="71"/>
      <c r="BY282" s="71"/>
      <c r="BZ282" s="71"/>
      <c r="CA282" s="71"/>
      <c r="CB282" s="71"/>
      <c r="CC282" s="71"/>
      <c r="CD282" s="71"/>
      <c r="CE282" s="71"/>
      <c r="CF282" s="71"/>
      <c r="CG282" s="71"/>
      <c r="CH282" s="71"/>
      <c r="CI282" s="71"/>
      <c r="CJ282" s="71"/>
      <c r="CK282" s="71"/>
      <c r="CL282" s="71"/>
      <c r="CM282" s="71"/>
      <c r="CN282" s="71"/>
      <c r="CO282" s="71"/>
      <c r="CP282" s="71"/>
      <c r="CQ282" s="71"/>
      <c r="CR282" s="71"/>
      <c r="CS282" s="71"/>
      <c r="CT282" s="71"/>
      <c r="CU282" s="71"/>
      <c r="CV282" s="71"/>
      <c r="CW282" s="71"/>
      <c r="CX282" s="71"/>
      <c r="CY282" s="71"/>
      <c r="CZ282" s="71"/>
      <c r="DA282" s="71"/>
      <c r="DB282" s="71"/>
      <c r="DC282" s="71"/>
      <c r="DD282" s="71"/>
      <c r="DE282" s="71"/>
      <c r="DF282" s="71"/>
      <c r="DG282" s="71"/>
      <c r="DH282" s="71"/>
      <c r="DI282" s="71"/>
      <c r="DJ282" s="71"/>
      <c r="DK282" s="71"/>
      <c r="DL282" s="71"/>
      <c r="DM282" s="71"/>
      <c r="DN282" s="71"/>
      <c r="DO282" s="71"/>
      <c r="DP282" s="71"/>
      <c r="DQ282" s="71"/>
      <c r="DR282" s="71"/>
      <c r="DS282" s="71"/>
      <c r="DT282" s="71"/>
      <c r="DU282" s="71"/>
      <c r="DV282" s="71"/>
      <c r="DW282" s="71"/>
      <c r="DX282" s="71"/>
      <c r="DY282" s="71"/>
      <c r="DZ282" s="71"/>
      <c r="EA282" s="71"/>
      <c r="EB282" s="71"/>
      <c r="EC282" s="71"/>
      <c r="ED282" s="71"/>
      <c r="EE282" s="71"/>
      <c r="EF282" s="71"/>
      <c r="EG282" s="71"/>
      <c r="EH282" s="71"/>
      <c r="EI282" s="71"/>
      <c r="EJ282" s="71"/>
      <c r="EK282" s="71"/>
      <c r="EL282" s="71"/>
      <c r="EM282" s="71"/>
      <c r="EN282" s="71"/>
      <c r="EO282" s="71"/>
      <c r="EP282" s="71"/>
      <c r="EQ282" s="71"/>
      <c r="ER282" s="71"/>
      <c r="ES282" s="71"/>
      <c r="ET282" s="71"/>
      <c r="EU282" s="71"/>
      <c r="EV282" s="71"/>
      <c r="EW282" s="71"/>
      <c r="EX282" s="71"/>
      <c r="EY282" s="71"/>
      <c r="EZ282" s="71"/>
      <c r="FA282" s="71"/>
      <c r="FB282" s="71"/>
      <c r="FC282" s="71"/>
      <c r="FD282" s="71"/>
      <c r="FE282" s="71"/>
      <c r="FF282" s="71"/>
    </row>
    <row r="283" spans="1:162" ht="15.75" customHeight="1" x14ac:dyDescent="0.25">
      <c r="B283" s="60" t="str">
        <f t="array" ref="B283:B286">Label_FinancialYears</f>
        <v>2010-11</v>
      </c>
      <c r="C283" s="66">
        <v>0</v>
      </c>
      <c r="D283" s="66">
        <v>0</v>
      </c>
      <c r="E283" s="66">
        <v>0</v>
      </c>
      <c r="F283" s="66">
        <v>0</v>
      </c>
      <c r="G283" s="66">
        <v>0</v>
      </c>
      <c r="H283" s="66">
        <v>0</v>
      </c>
      <c r="I283" s="66">
        <v>0</v>
      </c>
      <c r="J283" s="66">
        <v>0</v>
      </c>
      <c r="K283" s="66">
        <f t="shared" ref="K283:K286" si="53">SUM(C283:J283)</f>
        <v>0</v>
      </c>
      <c r="M283" s="19" t="s">
        <v>9</v>
      </c>
      <c r="N283" s="66">
        <f t="array" ref="N283:V286">C283:K286/Population_IncludingTotal</f>
        <v>0</v>
      </c>
      <c r="O283" s="66">
        <v>0</v>
      </c>
      <c r="P283" s="66">
        <v>0</v>
      </c>
      <c r="Q283" s="66">
        <v>0</v>
      </c>
      <c r="R283" s="66">
        <v>0</v>
      </c>
      <c r="S283" s="66">
        <v>0</v>
      </c>
      <c r="T283" s="66">
        <v>0</v>
      </c>
      <c r="U283" s="66">
        <v>0</v>
      </c>
      <c r="V283" s="66">
        <v>0</v>
      </c>
    </row>
    <row r="284" spans="1:162" ht="15.75" customHeight="1" x14ac:dyDescent="0.25">
      <c r="A284" s="72"/>
      <c r="B284" s="60" t="str">
        <v>2011-12</v>
      </c>
      <c r="C284" s="66">
        <v>0</v>
      </c>
      <c r="D284" s="66">
        <v>0</v>
      </c>
      <c r="E284" s="66">
        <v>0</v>
      </c>
      <c r="F284" s="66">
        <v>0</v>
      </c>
      <c r="G284" s="66">
        <v>0</v>
      </c>
      <c r="H284" s="66">
        <v>0</v>
      </c>
      <c r="I284" s="66">
        <v>0</v>
      </c>
      <c r="J284" s="66">
        <v>0</v>
      </c>
      <c r="K284" s="66">
        <f t="shared" si="53"/>
        <v>0</v>
      </c>
      <c r="M284" s="19" t="s">
        <v>10</v>
      </c>
      <c r="N284" s="66">
        <v>0</v>
      </c>
      <c r="O284" s="66">
        <v>0</v>
      </c>
      <c r="P284" s="66">
        <v>0</v>
      </c>
      <c r="Q284" s="66">
        <v>0</v>
      </c>
      <c r="R284" s="66">
        <v>0</v>
      </c>
      <c r="S284" s="66">
        <v>0</v>
      </c>
      <c r="T284" s="66">
        <v>0</v>
      </c>
      <c r="U284" s="66">
        <v>0</v>
      </c>
      <c r="V284" s="66">
        <v>0</v>
      </c>
    </row>
    <row r="285" spans="1:162" ht="15.75" customHeight="1" x14ac:dyDescent="0.25">
      <c r="B285" s="102" t="str">
        <v>2012-13</v>
      </c>
      <c r="C285" s="105">
        <v>0</v>
      </c>
      <c r="D285" s="105">
        <v>0</v>
      </c>
      <c r="E285" s="105">
        <v>0</v>
      </c>
      <c r="F285" s="105">
        <v>0</v>
      </c>
      <c r="G285" s="105">
        <v>0</v>
      </c>
      <c r="H285" s="105">
        <v>0</v>
      </c>
      <c r="I285" s="105">
        <v>0</v>
      </c>
      <c r="J285" s="105">
        <v>0</v>
      </c>
      <c r="K285" s="105">
        <f t="shared" si="53"/>
        <v>0</v>
      </c>
      <c r="L285" s="104"/>
      <c r="M285" s="104" t="s">
        <v>11</v>
      </c>
      <c r="N285" s="105">
        <v>0</v>
      </c>
      <c r="O285" s="105">
        <v>0</v>
      </c>
      <c r="P285" s="105">
        <v>0</v>
      </c>
      <c r="Q285" s="105">
        <v>0</v>
      </c>
      <c r="R285" s="105">
        <v>0</v>
      </c>
      <c r="S285" s="105">
        <v>0</v>
      </c>
      <c r="T285" s="105">
        <v>0</v>
      </c>
      <c r="U285" s="105">
        <v>0</v>
      </c>
      <c r="V285" s="105">
        <v>0</v>
      </c>
      <c r="W285" s="108"/>
    </row>
    <row r="286" spans="1:162" ht="15.75" customHeight="1" x14ac:dyDescent="0.25">
      <c r="B286" s="102" t="str">
        <v>2013-14</v>
      </c>
      <c r="C286" s="105">
        <v>0</v>
      </c>
      <c r="D286" s="105">
        <v>0</v>
      </c>
      <c r="E286" s="105">
        <v>0</v>
      </c>
      <c r="F286" s="105">
        <v>0</v>
      </c>
      <c r="G286" s="105">
        <v>0</v>
      </c>
      <c r="H286" s="105">
        <v>0</v>
      </c>
      <c r="I286" s="105">
        <v>0</v>
      </c>
      <c r="J286" s="105">
        <v>0</v>
      </c>
      <c r="K286" s="105">
        <f t="shared" si="53"/>
        <v>0</v>
      </c>
      <c r="L286" s="104"/>
      <c r="M286" s="104" t="s">
        <v>32</v>
      </c>
      <c r="N286" s="105">
        <v>0</v>
      </c>
      <c r="O286" s="105">
        <v>0</v>
      </c>
      <c r="P286" s="105">
        <v>0</v>
      </c>
      <c r="Q286" s="105">
        <v>0</v>
      </c>
      <c r="R286" s="105">
        <v>0</v>
      </c>
      <c r="S286" s="105">
        <v>0</v>
      </c>
      <c r="T286" s="105">
        <v>0</v>
      </c>
      <c r="U286" s="105">
        <v>0</v>
      </c>
      <c r="V286" s="105">
        <v>0</v>
      </c>
      <c r="W286" s="108"/>
    </row>
    <row r="287" spans="1:162" s="72" customFormat="1" ht="15.75" customHeight="1" x14ac:dyDescent="0.25">
      <c r="A287" s="22">
        <f>A282+1</f>
        <v>59</v>
      </c>
      <c r="B287" s="102" t="s">
        <v>244</v>
      </c>
      <c r="C287" s="98"/>
      <c r="D287" s="98"/>
      <c r="E287" s="98"/>
      <c r="F287" s="98"/>
      <c r="G287" s="98"/>
      <c r="H287" s="98"/>
      <c r="I287" s="98"/>
      <c r="J287" s="98"/>
      <c r="K287" s="98"/>
      <c r="L287" s="104"/>
      <c r="M287" s="99" t="s">
        <v>244</v>
      </c>
      <c r="N287" s="98"/>
      <c r="O287" s="98"/>
      <c r="P287" s="98"/>
      <c r="Q287" s="98"/>
      <c r="R287" s="98"/>
      <c r="S287" s="98"/>
      <c r="T287" s="98"/>
      <c r="U287" s="98"/>
      <c r="V287" s="98"/>
      <c r="W287" s="108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J287" s="71"/>
      <c r="BK287" s="71"/>
      <c r="BL287" s="71"/>
      <c r="BM287" s="71"/>
      <c r="BN287" s="71"/>
      <c r="BO287" s="71"/>
      <c r="BP287" s="71"/>
      <c r="BQ287" s="71"/>
      <c r="BR287" s="71"/>
      <c r="BS287" s="71"/>
      <c r="BT287" s="71"/>
      <c r="BU287" s="71"/>
      <c r="BV287" s="71"/>
      <c r="BW287" s="71"/>
      <c r="BX287" s="71"/>
      <c r="BY287" s="71"/>
      <c r="BZ287" s="71"/>
      <c r="CA287" s="71"/>
      <c r="CB287" s="71"/>
      <c r="CC287" s="71"/>
      <c r="CD287" s="71"/>
      <c r="CE287" s="71"/>
      <c r="CF287" s="71"/>
      <c r="CG287" s="71"/>
      <c r="CH287" s="71"/>
      <c r="CI287" s="71"/>
      <c r="CJ287" s="71"/>
      <c r="CK287" s="71"/>
      <c r="CL287" s="71"/>
      <c r="CM287" s="71"/>
      <c r="CN287" s="71"/>
      <c r="CO287" s="71"/>
      <c r="CP287" s="71"/>
      <c r="CQ287" s="71"/>
      <c r="CR287" s="71"/>
      <c r="CS287" s="71"/>
      <c r="CT287" s="71"/>
      <c r="CU287" s="71"/>
      <c r="CV287" s="71"/>
      <c r="CW287" s="71"/>
      <c r="CX287" s="71"/>
      <c r="CY287" s="71"/>
      <c r="CZ287" s="71"/>
      <c r="DA287" s="71"/>
      <c r="DB287" s="71"/>
      <c r="DC287" s="71"/>
      <c r="DD287" s="71"/>
      <c r="DE287" s="71"/>
      <c r="DF287" s="71"/>
      <c r="DG287" s="71"/>
      <c r="DH287" s="71"/>
      <c r="DI287" s="71"/>
      <c r="DJ287" s="71"/>
      <c r="DK287" s="71"/>
      <c r="DL287" s="71"/>
      <c r="DM287" s="71"/>
      <c r="DN287" s="71"/>
      <c r="DO287" s="71"/>
      <c r="DP287" s="71"/>
      <c r="DQ287" s="71"/>
      <c r="DR287" s="71"/>
      <c r="DS287" s="71"/>
      <c r="DT287" s="71"/>
      <c r="DU287" s="71"/>
      <c r="DV287" s="71"/>
      <c r="DW287" s="71"/>
      <c r="DX287" s="71"/>
      <c r="DY287" s="71"/>
      <c r="DZ287" s="71"/>
      <c r="EA287" s="71"/>
      <c r="EB287" s="71"/>
      <c r="EC287" s="71"/>
      <c r="ED287" s="71"/>
      <c r="EE287" s="71"/>
      <c r="EF287" s="71"/>
      <c r="EG287" s="71"/>
      <c r="EH287" s="71"/>
      <c r="EI287" s="71"/>
      <c r="EJ287" s="71"/>
      <c r="EK287" s="71"/>
      <c r="EL287" s="71"/>
      <c r="EM287" s="71"/>
      <c r="EN287" s="71"/>
      <c r="EO287" s="71"/>
      <c r="EP287" s="71"/>
      <c r="EQ287" s="71"/>
      <c r="ER287" s="71"/>
      <c r="ES287" s="71"/>
      <c r="ET287" s="71"/>
      <c r="EU287" s="71"/>
      <c r="EV287" s="71"/>
      <c r="EW287" s="71"/>
      <c r="EX287" s="71"/>
      <c r="EY287" s="71"/>
      <c r="EZ287" s="71"/>
      <c r="FA287" s="71"/>
      <c r="FB287" s="71"/>
      <c r="FC287" s="71"/>
      <c r="FD287" s="71"/>
      <c r="FE287" s="71"/>
      <c r="FF287" s="71"/>
    </row>
    <row r="288" spans="1:162" ht="15.75" customHeight="1" x14ac:dyDescent="0.25">
      <c r="B288" s="102" t="str">
        <f t="array" ref="B288:B291">Label_FinancialYears</f>
        <v>2010-11</v>
      </c>
      <c r="C288" s="103">
        <f t="array" ref="C288:J291">_1662_NationBuildingProgram_wasAuslink_OtherRoads</f>
        <v>138405000</v>
      </c>
      <c r="D288" s="103">
        <v>83329000</v>
      </c>
      <c r="E288" s="103">
        <v>110736000</v>
      </c>
      <c r="F288" s="103">
        <v>74738000</v>
      </c>
      <c r="G288" s="103">
        <v>49087000</v>
      </c>
      <c r="H288" s="103">
        <v>17988000</v>
      </c>
      <c r="I288" s="103">
        <v>18348000</v>
      </c>
      <c r="J288" s="103">
        <v>31392000</v>
      </c>
      <c r="K288" s="103">
        <f t="shared" ref="K288:K291" si="54">SUM(C288:J288)</f>
        <v>524023000</v>
      </c>
      <c r="L288" s="104"/>
      <c r="M288" s="104" t="s">
        <v>9</v>
      </c>
      <c r="N288" s="105">
        <f t="array" ref="N288:V291">C288:K291/Population_IncludingTotal</f>
        <v>19.276755037089004</v>
      </c>
      <c r="O288" s="105">
        <v>15.162551305918379</v>
      </c>
      <c r="P288" s="105">
        <v>24.958067399583761</v>
      </c>
      <c r="Q288" s="105">
        <v>32.227671262057136</v>
      </c>
      <c r="R288" s="105">
        <v>30.068937972976119</v>
      </c>
      <c r="S288" s="105">
        <v>35.255449130667422</v>
      </c>
      <c r="T288" s="105">
        <v>50.291503235727028</v>
      </c>
      <c r="U288" s="105">
        <v>136.30975384174485</v>
      </c>
      <c r="V288" s="105">
        <v>23.63724199774644</v>
      </c>
      <c r="W288" s="108"/>
    </row>
    <row r="289" spans="1:162" ht="15.75" customHeight="1" x14ac:dyDescent="0.25">
      <c r="A289" s="72"/>
      <c r="B289" s="102" t="str">
        <v>2011-12</v>
      </c>
      <c r="C289" s="103">
        <v>174668122.293717</v>
      </c>
      <c r="D289" s="103">
        <v>99417245.085355893</v>
      </c>
      <c r="E289" s="103">
        <v>139293000</v>
      </c>
      <c r="F289" s="103">
        <v>92786772.600177303</v>
      </c>
      <c r="G289" s="103">
        <v>46412367.752536997</v>
      </c>
      <c r="H289" s="103">
        <v>15346408.229997201</v>
      </c>
      <c r="I289" s="103">
        <v>15577000</v>
      </c>
      <c r="J289" s="103">
        <v>81832000</v>
      </c>
      <c r="K289" s="103">
        <f t="shared" si="54"/>
        <v>665332915.96178436</v>
      </c>
      <c r="L289" s="104"/>
      <c r="M289" s="104" t="s">
        <v>10</v>
      </c>
      <c r="N289" s="105">
        <v>24.053695428456596</v>
      </c>
      <c r="O289" s="105">
        <v>17.808189465856998</v>
      </c>
      <c r="P289" s="105">
        <v>30.826549344321975</v>
      </c>
      <c r="Q289" s="105">
        <v>38.797074333823367</v>
      </c>
      <c r="R289" s="105">
        <v>28.180782398830928</v>
      </c>
      <c r="S289" s="105">
        <v>29.976732279306333</v>
      </c>
      <c r="T289" s="105">
        <v>41.974303976201</v>
      </c>
      <c r="U289" s="105">
        <v>351.65855188802897</v>
      </c>
      <c r="V289" s="105">
        <v>29.547810124488777</v>
      </c>
      <c r="W289" s="108"/>
    </row>
    <row r="290" spans="1:162" ht="15.75" customHeight="1" x14ac:dyDescent="0.25">
      <c r="B290" s="102" t="str">
        <v>2012-13</v>
      </c>
      <c r="C290" s="103">
        <v>176508000</v>
      </c>
      <c r="D290" s="103">
        <v>90550000</v>
      </c>
      <c r="E290" s="103">
        <v>119349000</v>
      </c>
      <c r="F290" s="103">
        <v>114095000</v>
      </c>
      <c r="G290" s="103">
        <v>49450000</v>
      </c>
      <c r="H290" s="103">
        <v>10741000</v>
      </c>
      <c r="I290" s="103">
        <v>24990000</v>
      </c>
      <c r="J290" s="103">
        <v>21786000</v>
      </c>
      <c r="K290" s="103">
        <f t="shared" si="54"/>
        <v>607469000</v>
      </c>
      <c r="L290" s="104"/>
      <c r="M290" s="104" t="s">
        <v>11</v>
      </c>
      <c r="N290" s="105">
        <v>23.992333675418148</v>
      </c>
      <c r="O290" s="105">
        <v>15.94049258322592</v>
      </c>
      <c r="P290" s="105">
        <v>25.895411602717012</v>
      </c>
      <c r="Q290" s="105">
        <v>46.015214320917153</v>
      </c>
      <c r="R290" s="105">
        <v>29.749782967963483</v>
      </c>
      <c r="S290" s="105">
        <v>20.959071174203618</v>
      </c>
      <c r="T290" s="105">
        <v>66.123881066978541</v>
      </c>
      <c r="U290" s="105">
        <v>91.042817621837571</v>
      </c>
      <c r="V290" s="105">
        <v>26.506615843509522</v>
      </c>
      <c r="W290" s="108"/>
    </row>
    <row r="291" spans="1:162" ht="15.75" customHeight="1" x14ac:dyDescent="0.25">
      <c r="B291" s="102" t="str">
        <v>2013-14</v>
      </c>
      <c r="C291" s="103">
        <v>133445000</v>
      </c>
      <c r="D291" s="103">
        <v>96771000</v>
      </c>
      <c r="E291" s="103">
        <v>68540000</v>
      </c>
      <c r="F291" s="103">
        <v>55162000</v>
      </c>
      <c r="G291" s="103">
        <v>34673000</v>
      </c>
      <c r="H291" s="103">
        <v>30122000</v>
      </c>
      <c r="I291" s="103">
        <v>64519000</v>
      </c>
      <c r="J291" s="103">
        <v>46432000</v>
      </c>
      <c r="K291" s="103">
        <f t="shared" si="54"/>
        <v>529664000</v>
      </c>
      <c r="L291" s="104"/>
      <c r="M291" s="104" t="s">
        <v>32</v>
      </c>
      <c r="N291" s="105">
        <v>17.875552026302223</v>
      </c>
      <c r="O291" s="105">
        <v>16.721887319455767</v>
      </c>
      <c r="P291" s="105">
        <v>14.622125575770195</v>
      </c>
      <c r="Q291" s="105">
        <v>21.639412430442363</v>
      </c>
      <c r="R291" s="105">
        <v>20.674846845256763</v>
      </c>
      <c r="S291" s="105">
        <v>58.611437032885995</v>
      </c>
      <c r="T291" s="105">
        <v>168.06374643132514</v>
      </c>
      <c r="U291" s="105">
        <v>190.44572141078805</v>
      </c>
      <c r="V291" s="105">
        <v>22.72498318571602</v>
      </c>
      <c r="W291" s="108"/>
    </row>
    <row r="292" spans="1:162" s="72" customFormat="1" ht="15.75" customHeight="1" x14ac:dyDescent="0.25">
      <c r="A292" s="22">
        <f>A287+1</f>
        <v>60</v>
      </c>
      <c r="B292" s="102" t="s">
        <v>245</v>
      </c>
      <c r="C292" s="98"/>
      <c r="D292" s="98"/>
      <c r="E292" s="98"/>
      <c r="F292" s="98"/>
      <c r="G292" s="98"/>
      <c r="H292" s="98"/>
      <c r="I292" s="98"/>
      <c r="J292" s="98"/>
      <c r="K292" s="98"/>
      <c r="L292" s="104"/>
      <c r="M292" s="99" t="s">
        <v>245</v>
      </c>
      <c r="N292" s="98"/>
      <c r="O292" s="98"/>
      <c r="P292" s="98"/>
      <c r="Q292" s="98"/>
      <c r="R292" s="98"/>
      <c r="S292" s="98"/>
      <c r="T292" s="98"/>
      <c r="U292" s="98"/>
      <c r="V292" s="98"/>
      <c r="W292" s="108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/>
      <c r="BA292" s="71"/>
      <c r="BB292" s="71"/>
      <c r="BC292" s="71"/>
      <c r="BD292" s="71"/>
      <c r="BE292" s="71"/>
      <c r="BF292" s="71"/>
      <c r="BG292" s="71"/>
      <c r="BH292" s="71"/>
      <c r="BI292" s="71"/>
      <c r="BJ292" s="71"/>
      <c r="BK292" s="71"/>
      <c r="BL292" s="71"/>
      <c r="BM292" s="71"/>
      <c r="BN292" s="71"/>
      <c r="BO292" s="71"/>
      <c r="BP292" s="71"/>
      <c r="BQ292" s="71"/>
      <c r="BR292" s="71"/>
      <c r="BS292" s="71"/>
      <c r="BT292" s="71"/>
      <c r="BU292" s="71"/>
      <c r="BV292" s="71"/>
      <c r="BW292" s="71"/>
      <c r="BX292" s="71"/>
      <c r="BY292" s="71"/>
      <c r="BZ292" s="71"/>
      <c r="CA292" s="71"/>
      <c r="CB292" s="71"/>
      <c r="CC292" s="71"/>
      <c r="CD292" s="71"/>
      <c r="CE292" s="71"/>
      <c r="CF292" s="71"/>
      <c r="CG292" s="71"/>
      <c r="CH292" s="71"/>
      <c r="CI292" s="71"/>
      <c r="CJ292" s="71"/>
      <c r="CK292" s="71"/>
      <c r="CL292" s="71"/>
      <c r="CM292" s="71"/>
      <c r="CN292" s="71"/>
      <c r="CO292" s="71"/>
      <c r="CP292" s="71"/>
      <c r="CQ292" s="71"/>
      <c r="CR292" s="71"/>
      <c r="CS292" s="71"/>
      <c r="CT292" s="71"/>
      <c r="CU292" s="71"/>
      <c r="CV292" s="71"/>
      <c r="CW292" s="71"/>
      <c r="CX292" s="71"/>
      <c r="CY292" s="71"/>
      <c r="CZ292" s="71"/>
      <c r="DA292" s="71"/>
      <c r="DB292" s="71"/>
      <c r="DC292" s="71"/>
      <c r="DD292" s="71"/>
      <c r="DE292" s="71"/>
      <c r="DF292" s="71"/>
      <c r="DG292" s="71"/>
      <c r="DH292" s="71"/>
      <c r="DI292" s="71"/>
      <c r="DJ292" s="71"/>
      <c r="DK292" s="71"/>
      <c r="DL292" s="71"/>
      <c r="DM292" s="71"/>
      <c r="DN292" s="71"/>
      <c r="DO292" s="71"/>
      <c r="DP292" s="71"/>
      <c r="DQ292" s="71"/>
      <c r="DR292" s="71"/>
      <c r="DS292" s="71"/>
      <c r="DT292" s="71"/>
      <c r="DU292" s="71"/>
      <c r="DV292" s="71"/>
      <c r="DW292" s="71"/>
      <c r="DX292" s="71"/>
      <c r="DY292" s="71"/>
      <c r="DZ292" s="71"/>
      <c r="EA292" s="71"/>
      <c r="EB292" s="71"/>
      <c r="EC292" s="71"/>
      <c r="ED292" s="71"/>
      <c r="EE292" s="71"/>
      <c r="EF292" s="71"/>
      <c r="EG292" s="71"/>
      <c r="EH292" s="71"/>
      <c r="EI292" s="71"/>
      <c r="EJ292" s="71"/>
      <c r="EK292" s="71"/>
      <c r="EL292" s="71"/>
      <c r="EM292" s="71"/>
      <c r="EN292" s="71"/>
      <c r="EO292" s="71"/>
      <c r="EP292" s="71"/>
      <c r="EQ292" s="71"/>
      <c r="ER292" s="71"/>
      <c r="ES292" s="71"/>
      <c r="ET292" s="71"/>
      <c r="EU292" s="71"/>
      <c r="EV292" s="71"/>
      <c r="EW292" s="71"/>
      <c r="EX292" s="71"/>
      <c r="EY292" s="71"/>
      <c r="EZ292" s="71"/>
      <c r="FA292" s="71"/>
      <c r="FB292" s="71"/>
      <c r="FC292" s="71"/>
      <c r="FD292" s="71"/>
      <c r="FE292" s="71"/>
      <c r="FF292" s="71"/>
    </row>
    <row r="293" spans="1:162" ht="15.75" customHeight="1" x14ac:dyDescent="0.25">
      <c r="B293" s="102" t="str">
        <f t="array" ref="B293:B296">Label_FinancialYears</f>
        <v>2010-11</v>
      </c>
      <c r="C293" s="105">
        <f t="array" ref="C293:J296">_1663_EastKimberleyDevelopmentPackage</f>
        <v>0</v>
      </c>
      <c r="D293" s="105">
        <v>0</v>
      </c>
      <c r="E293" s="105">
        <v>0</v>
      </c>
      <c r="F293" s="103">
        <v>43360000</v>
      </c>
      <c r="G293" s="105">
        <v>0</v>
      </c>
      <c r="H293" s="105">
        <v>0</v>
      </c>
      <c r="I293" s="105">
        <v>0</v>
      </c>
      <c r="J293" s="105">
        <v>0</v>
      </c>
      <c r="K293" s="103">
        <f t="shared" ref="K293:K296" si="55">SUM(C293:J293)</f>
        <v>43360000</v>
      </c>
      <c r="L293" s="104"/>
      <c r="M293" s="104" t="s">
        <v>9</v>
      </c>
      <c r="N293" s="105">
        <f t="array" ref="N293:V296">C293:K296/Population_IncludingTotal</f>
        <v>0</v>
      </c>
      <c r="O293" s="105">
        <v>0</v>
      </c>
      <c r="P293" s="105">
        <v>0</v>
      </c>
      <c r="Q293" s="105">
        <v>18.697206587315652</v>
      </c>
      <c r="R293" s="105">
        <v>0</v>
      </c>
      <c r="S293" s="105">
        <v>0</v>
      </c>
      <c r="T293" s="105">
        <v>0</v>
      </c>
      <c r="U293" s="105">
        <v>0</v>
      </c>
      <c r="V293" s="105">
        <v>1.9558508176593121</v>
      </c>
      <c r="W293" s="108"/>
    </row>
    <row r="294" spans="1:162" ht="15.75" customHeight="1" x14ac:dyDescent="0.25">
      <c r="A294" s="72"/>
      <c r="B294" s="102" t="str">
        <v>2011-12</v>
      </c>
      <c r="C294" s="105">
        <v>0</v>
      </c>
      <c r="D294" s="105">
        <v>0</v>
      </c>
      <c r="E294" s="105">
        <v>0</v>
      </c>
      <c r="F294" s="103">
        <v>37180000</v>
      </c>
      <c r="G294" s="105">
        <v>0</v>
      </c>
      <c r="H294" s="105">
        <v>0</v>
      </c>
      <c r="I294" s="105">
        <v>0</v>
      </c>
      <c r="J294" s="105">
        <v>0</v>
      </c>
      <c r="K294" s="103">
        <f t="shared" si="55"/>
        <v>37180000</v>
      </c>
      <c r="L294" s="104"/>
      <c r="M294" s="104" t="s">
        <v>10</v>
      </c>
      <c r="N294" s="105">
        <v>0</v>
      </c>
      <c r="O294" s="105">
        <v>0</v>
      </c>
      <c r="P294" s="105">
        <v>0</v>
      </c>
      <c r="Q294" s="105">
        <v>15.546129941896444</v>
      </c>
      <c r="R294" s="105">
        <v>0</v>
      </c>
      <c r="S294" s="105">
        <v>0</v>
      </c>
      <c r="T294" s="105">
        <v>0</v>
      </c>
      <c r="U294" s="105">
        <v>0</v>
      </c>
      <c r="V294" s="105">
        <v>1.651184773926913</v>
      </c>
      <c r="W294" s="108"/>
    </row>
    <row r="295" spans="1:162" ht="15.75" customHeight="1" x14ac:dyDescent="0.25">
      <c r="B295" s="102" t="str">
        <v>2012-13</v>
      </c>
      <c r="C295" s="105">
        <v>0</v>
      </c>
      <c r="D295" s="105">
        <v>0</v>
      </c>
      <c r="E295" s="105">
        <v>0</v>
      </c>
      <c r="F295" s="103">
        <v>7040000</v>
      </c>
      <c r="G295" s="105">
        <v>0</v>
      </c>
      <c r="H295" s="105">
        <v>0</v>
      </c>
      <c r="I295" s="105">
        <v>0</v>
      </c>
      <c r="J295" s="105">
        <v>0</v>
      </c>
      <c r="K295" s="103">
        <f t="shared" si="55"/>
        <v>7040000</v>
      </c>
      <c r="L295" s="104"/>
      <c r="M295" s="104" t="s">
        <v>11</v>
      </c>
      <c r="N295" s="105">
        <v>0</v>
      </c>
      <c r="O295" s="105">
        <v>0</v>
      </c>
      <c r="P295" s="105">
        <v>0</v>
      </c>
      <c r="Q295" s="105">
        <v>2.8392752427298018</v>
      </c>
      <c r="R295" s="105">
        <v>0</v>
      </c>
      <c r="S295" s="105">
        <v>0</v>
      </c>
      <c r="T295" s="105">
        <v>0</v>
      </c>
      <c r="U295" s="105">
        <v>0</v>
      </c>
      <c r="V295" s="105">
        <v>0.30718699314418846</v>
      </c>
      <c r="W295" s="108"/>
    </row>
    <row r="296" spans="1:162" ht="15.75" customHeight="1" x14ac:dyDescent="0.25">
      <c r="B296" s="102" t="str">
        <v>2013-14</v>
      </c>
      <c r="C296" s="105">
        <v>0</v>
      </c>
      <c r="D296" s="105">
        <v>0</v>
      </c>
      <c r="E296" s="105">
        <v>0</v>
      </c>
      <c r="F296" s="105">
        <v>0</v>
      </c>
      <c r="G296" s="105">
        <v>0</v>
      </c>
      <c r="H296" s="105">
        <v>0</v>
      </c>
      <c r="I296" s="105">
        <v>0</v>
      </c>
      <c r="J296" s="105">
        <v>0</v>
      </c>
      <c r="K296" s="105">
        <f t="shared" si="55"/>
        <v>0</v>
      </c>
      <c r="L296" s="104"/>
      <c r="M296" s="104" t="s">
        <v>32</v>
      </c>
      <c r="N296" s="105">
        <v>0</v>
      </c>
      <c r="O296" s="105">
        <v>0</v>
      </c>
      <c r="P296" s="105">
        <v>0</v>
      </c>
      <c r="Q296" s="105">
        <v>0</v>
      </c>
      <c r="R296" s="105">
        <v>0</v>
      </c>
      <c r="S296" s="105">
        <v>0</v>
      </c>
      <c r="T296" s="105">
        <v>0</v>
      </c>
      <c r="U296" s="105">
        <v>0</v>
      </c>
      <c r="V296" s="105">
        <v>0</v>
      </c>
      <c r="W296" s="108"/>
    </row>
    <row r="297" spans="1:162" s="72" customFormat="1" ht="15.75" customHeight="1" x14ac:dyDescent="0.25">
      <c r="A297" s="22">
        <f>A292+1</f>
        <v>61</v>
      </c>
      <c r="B297" s="102" t="s">
        <v>246</v>
      </c>
      <c r="C297" s="98"/>
      <c r="D297" s="98"/>
      <c r="E297" s="98"/>
      <c r="F297" s="98"/>
      <c r="G297" s="98"/>
      <c r="H297" s="98"/>
      <c r="I297" s="98"/>
      <c r="J297" s="98"/>
      <c r="K297" s="98"/>
      <c r="L297" s="104"/>
      <c r="M297" s="99" t="s">
        <v>246</v>
      </c>
      <c r="N297" s="98"/>
      <c r="O297" s="98"/>
      <c r="P297" s="98"/>
      <c r="Q297" s="98"/>
      <c r="R297" s="98"/>
      <c r="S297" s="98"/>
      <c r="T297" s="98"/>
      <c r="U297" s="98"/>
      <c r="V297" s="98"/>
      <c r="W297" s="108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1"/>
      <c r="BH297" s="71"/>
      <c r="BI297" s="71"/>
      <c r="BJ297" s="71"/>
      <c r="BK297" s="71"/>
      <c r="BL297" s="71"/>
      <c r="BM297" s="71"/>
      <c r="BN297" s="71"/>
      <c r="BO297" s="71"/>
      <c r="BP297" s="71"/>
      <c r="BQ297" s="71"/>
      <c r="BR297" s="71"/>
      <c r="BS297" s="71"/>
      <c r="BT297" s="71"/>
      <c r="BU297" s="71"/>
      <c r="BV297" s="71"/>
      <c r="BW297" s="71"/>
      <c r="BX297" s="71"/>
      <c r="BY297" s="71"/>
      <c r="BZ297" s="71"/>
      <c r="CA297" s="71"/>
      <c r="CB297" s="71"/>
      <c r="CC297" s="71"/>
      <c r="CD297" s="71"/>
      <c r="CE297" s="71"/>
      <c r="CF297" s="71"/>
      <c r="CG297" s="71"/>
      <c r="CH297" s="71"/>
      <c r="CI297" s="71"/>
      <c r="CJ297" s="71"/>
      <c r="CK297" s="71"/>
      <c r="CL297" s="71"/>
      <c r="CM297" s="71"/>
      <c r="CN297" s="71"/>
      <c r="CO297" s="71"/>
      <c r="CP297" s="71"/>
      <c r="CQ297" s="71"/>
      <c r="CR297" s="71"/>
      <c r="CS297" s="71"/>
      <c r="CT297" s="71"/>
      <c r="CU297" s="71"/>
      <c r="CV297" s="71"/>
      <c r="CW297" s="71"/>
      <c r="CX297" s="71"/>
      <c r="CY297" s="71"/>
      <c r="CZ297" s="71"/>
      <c r="DA297" s="71"/>
      <c r="DB297" s="71"/>
      <c r="DC297" s="71"/>
      <c r="DD297" s="71"/>
      <c r="DE297" s="71"/>
      <c r="DF297" s="71"/>
      <c r="DG297" s="71"/>
      <c r="DH297" s="71"/>
      <c r="DI297" s="71"/>
      <c r="DJ297" s="71"/>
      <c r="DK297" s="71"/>
      <c r="DL297" s="71"/>
      <c r="DM297" s="71"/>
      <c r="DN297" s="71"/>
      <c r="DO297" s="71"/>
      <c r="DP297" s="71"/>
      <c r="DQ297" s="71"/>
      <c r="DR297" s="71"/>
      <c r="DS297" s="71"/>
      <c r="DT297" s="71"/>
      <c r="DU297" s="71"/>
      <c r="DV297" s="71"/>
      <c r="DW297" s="71"/>
      <c r="DX297" s="71"/>
      <c r="DY297" s="71"/>
      <c r="DZ297" s="71"/>
      <c r="EA297" s="71"/>
      <c r="EB297" s="71"/>
      <c r="EC297" s="71"/>
      <c r="ED297" s="71"/>
      <c r="EE297" s="71"/>
      <c r="EF297" s="71"/>
      <c r="EG297" s="71"/>
      <c r="EH297" s="71"/>
      <c r="EI297" s="71"/>
      <c r="EJ297" s="71"/>
      <c r="EK297" s="71"/>
      <c r="EL297" s="71"/>
      <c r="EM297" s="71"/>
      <c r="EN297" s="71"/>
      <c r="EO297" s="71"/>
      <c r="EP297" s="71"/>
      <c r="EQ297" s="71"/>
      <c r="ER297" s="71"/>
      <c r="ES297" s="71"/>
      <c r="ET297" s="71"/>
      <c r="EU297" s="71"/>
      <c r="EV297" s="71"/>
      <c r="EW297" s="71"/>
      <c r="EX297" s="71"/>
      <c r="EY297" s="71"/>
      <c r="EZ297" s="71"/>
      <c r="FA297" s="71"/>
      <c r="FB297" s="71"/>
      <c r="FC297" s="71"/>
      <c r="FD297" s="71"/>
      <c r="FE297" s="71"/>
      <c r="FF297" s="71"/>
    </row>
    <row r="298" spans="1:162" ht="15.75" customHeight="1" x14ac:dyDescent="0.25">
      <c r="B298" s="102" t="str">
        <f t="array" ref="B298:B301">Label_FinancialYears</f>
        <v>2010-11</v>
      </c>
      <c r="C298" s="105">
        <f t="array" ref="C298:J301">_1666_NationBuildingPlanfortheFuture_BuildingAustraliaFund_Roads</f>
        <v>0</v>
      </c>
      <c r="D298" s="105">
        <v>0</v>
      </c>
      <c r="E298" s="105">
        <v>0</v>
      </c>
      <c r="F298" s="103">
        <v>30200000</v>
      </c>
      <c r="G298" s="105">
        <v>0</v>
      </c>
      <c r="H298" s="105">
        <v>0</v>
      </c>
      <c r="I298" s="105">
        <v>0</v>
      </c>
      <c r="J298" s="105">
        <v>0</v>
      </c>
      <c r="K298" s="103">
        <f t="shared" ref="K298:K301" si="56">SUM(C298:J298)</f>
        <v>30200000</v>
      </c>
      <c r="L298" s="104"/>
      <c r="M298" s="104" t="s">
        <v>9</v>
      </c>
      <c r="N298" s="105">
        <f t="array" ref="N298:V301">C298:K301/Population_IncludingTotal</f>
        <v>0</v>
      </c>
      <c r="O298" s="105">
        <v>0</v>
      </c>
      <c r="P298" s="105">
        <v>0</v>
      </c>
      <c r="Q298" s="105">
        <v>13.022500897991991</v>
      </c>
      <c r="R298" s="105">
        <v>0</v>
      </c>
      <c r="S298" s="105">
        <v>0</v>
      </c>
      <c r="T298" s="105">
        <v>0</v>
      </c>
      <c r="U298" s="105">
        <v>0</v>
      </c>
      <c r="V298" s="105">
        <v>1.3622392687571776</v>
      </c>
      <c r="W298" s="108"/>
    </row>
    <row r="299" spans="1:162" ht="15.75" customHeight="1" x14ac:dyDescent="0.25">
      <c r="A299" s="72"/>
      <c r="B299" s="102" t="str">
        <v>2011-12</v>
      </c>
      <c r="C299" s="105">
        <v>0</v>
      </c>
      <c r="D299" s="105">
        <v>0</v>
      </c>
      <c r="E299" s="105">
        <v>0</v>
      </c>
      <c r="F299" s="103">
        <v>97600000</v>
      </c>
      <c r="G299" s="105">
        <v>0</v>
      </c>
      <c r="H299" s="105">
        <v>0</v>
      </c>
      <c r="I299" s="105">
        <v>0</v>
      </c>
      <c r="J299" s="105">
        <v>0</v>
      </c>
      <c r="K299" s="103">
        <f t="shared" si="56"/>
        <v>97600000</v>
      </c>
      <c r="L299" s="104"/>
      <c r="M299" s="104" t="s">
        <v>10</v>
      </c>
      <c r="N299" s="105">
        <v>0</v>
      </c>
      <c r="O299" s="105">
        <v>0</v>
      </c>
      <c r="P299" s="105">
        <v>0</v>
      </c>
      <c r="Q299" s="105">
        <v>40.809636426280065</v>
      </c>
      <c r="R299" s="105">
        <v>0</v>
      </c>
      <c r="S299" s="105">
        <v>0</v>
      </c>
      <c r="T299" s="105">
        <v>0</v>
      </c>
      <c r="U299" s="105">
        <v>0</v>
      </c>
      <c r="V299" s="105">
        <v>4.3344710579684431</v>
      </c>
      <c r="W299" s="108"/>
    </row>
    <row r="300" spans="1:162" ht="15.75" customHeight="1" x14ac:dyDescent="0.25">
      <c r="B300" s="102" t="str">
        <v>2012-13</v>
      </c>
      <c r="C300" s="105">
        <v>0</v>
      </c>
      <c r="D300" s="105">
        <v>0</v>
      </c>
      <c r="E300" s="105">
        <v>0</v>
      </c>
      <c r="F300" s="103">
        <v>101200000</v>
      </c>
      <c r="G300" s="105">
        <v>0</v>
      </c>
      <c r="H300" s="105">
        <v>0</v>
      </c>
      <c r="I300" s="105">
        <v>0</v>
      </c>
      <c r="J300" s="105">
        <v>0</v>
      </c>
      <c r="K300" s="103">
        <f t="shared" si="56"/>
        <v>101200000</v>
      </c>
      <c r="L300" s="104"/>
      <c r="M300" s="104" t="s">
        <v>11</v>
      </c>
      <c r="N300" s="105">
        <v>0</v>
      </c>
      <c r="O300" s="105">
        <v>0</v>
      </c>
      <c r="P300" s="105">
        <v>0</v>
      </c>
      <c r="Q300" s="105">
        <v>40.8145816142409</v>
      </c>
      <c r="R300" s="105">
        <v>0</v>
      </c>
      <c r="S300" s="105">
        <v>0</v>
      </c>
      <c r="T300" s="105">
        <v>0</v>
      </c>
      <c r="U300" s="105">
        <v>0</v>
      </c>
      <c r="V300" s="105">
        <v>4.4158130264477089</v>
      </c>
      <c r="W300" s="108"/>
    </row>
    <row r="301" spans="1:162" ht="15.75" customHeight="1" x14ac:dyDescent="0.25">
      <c r="B301" s="102" t="str">
        <v>2013-14</v>
      </c>
      <c r="C301" s="105">
        <v>0</v>
      </c>
      <c r="D301" s="105">
        <v>0</v>
      </c>
      <c r="E301" s="105">
        <v>0</v>
      </c>
      <c r="F301" s="105">
        <v>0</v>
      </c>
      <c r="G301" s="105">
        <v>0</v>
      </c>
      <c r="H301" s="105">
        <v>0</v>
      </c>
      <c r="I301" s="105">
        <v>0</v>
      </c>
      <c r="J301" s="105">
        <v>0</v>
      </c>
      <c r="K301" s="105">
        <f t="shared" si="56"/>
        <v>0</v>
      </c>
      <c r="L301" s="104"/>
      <c r="M301" s="104" t="s">
        <v>32</v>
      </c>
      <c r="N301" s="105">
        <v>0</v>
      </c>
      <c r="O301" s="105">
        <v>0</v>
      </c>
      <c r="P301" s="105">
        <v>0</v>
      </c>
      <c r="Q301" s="105">
        <v>0</v>
      </c>
      <c r="R301" s="105">
        <v>0</v>
      </c>
      <c r="S301" s="105">
        <v>0</v>
      </c>
      <c r="T301" s="105">
        <v>0</v>
      </c>
      <c r="U301" s="105">
        <v>0</v>
      </c>
      <c r="V301" s="105">
        <v>0</v>
      </c>
      <c r="W301" s="108"/>
    </row>
    <row r="302" spans="1:162" s="72" customFormat="1" ht="15.75" customHeight="1" x14ac:dyDescent="0.25">
      <c r="A302" s="22">
        <f>A297+1</f>
        <v>62</v>
      </c>
      <c r="B302" s="102" t="s">
        <v>248</v>
      </c>
      <c r="C302" s="98"/>
      <c r="D302" s="98"/>
      <c r="E302" s="98"/>
      <c r="F302" s="98"/>
      <c r="G302" s="98"/>
      <c r="H302" s="98"/>
      <c r="I302" s="98"/>
      <c r="J302" s="98"/>
      <c r="K302" s="98"/>
      <c r="L302" s="104"/>
      <c r="M302" s="99" t="s">
        <v>248</v>
      </c>
      <c r="N302" s="98"/>
      <c r="O302" s="98"/>
      <c r="P302" s="98"/>
      <c r="Q302" s="98"/>
      <c r="R302" s="98"/>
      <c r="S302" s="98"/>
      <c r="T302" s="98"/>
      <c r="U302" s="98"/>
      <c r="V302" s="98"/>
      <c r="W302" s="108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/>
      <c r="BQ302" s="71"/>
      <c r="BR302" s="71"/>
      <c r="BS302" s="71"/>
      <c r="BT302" s="71"/>
      <c r="BU302" s="71"/>
      <c r="BV302" s="71"/>
      <c r="BW302" s="71"/>
      <c r="BX302" s="71"/>
      <c r="BY302" s="71"/>
      <c r="BZ302" s="71"/>
      <c r="CA302" s="71"/>
      <c r="CB302" s="71"/>
      <c r="CC302" s="71"/>
      <c r="CD302" s="71"/>
      <c r="CE302" s="71"/>
      <c r="CF302" s="71"/>
      <c r="CG302" s="71"/>
      <c r="CH302" s="71"/>
      <c r="CI302" s="71"/>
      <c r="CJ302" s="71"/>
      <c r="CK302" s="71"/>
      <c r="CL302" s="71"/>
      <c r="CM302" s="71"/>
      <c r="CN302" s="71"/>
      <c r="CO302" s="71"/>
      <c r="CP302" s="71"/>
      <c r="CQ302" s="71"/>
      <c r="CR302" s="71"/>
      <c r="CS302" s="71"/>
      <c r="CT302" s="71"/>
      <c r="CU302" s="71"/>
      <c r="CV302" s="71"/>
      <c r="CW302" s="71"/>
      <c r="CX302" s="71"/>
      <c r="CY302" s="71"/>
      <c r="CZ302" s="71"/>
      <c r="DA302" s="71"/>
      <c r="DB302" s="71"/>
      <c r="DC302" s="71"/>
      <c r="DD302" s="71"/>
      <c r="DE302" s="71"/>
      <c r="DF302" s="71"/>
      <c r="DG302" s="71"/>
      <c r="DH302" s="71"/>
      <c r="DI302" s="71"/>
      <c r="DJ302" s="71"/>
      <c r="DK302" s="71"/>
      <c r="DL302" s="71"/>
      <c r="DM302" s="71"/>
      <c r="DN302" s="71"/>
      <c r="DO302" s="71"/>
      <c r="DP302" s="71"/>
      <c r="DQ302" s="71"/>
      <c r="DR302" s="71"/>
      <c r="DS302" s="71"/>
      <c r="DT302" s="71"/>
      <c r="DU302" s="71"/>
      <c r="DV302" s="71"/>
      <c r="DW302" s="71"/>
      <c r="DX302" s="71"/>
      <c r="DY302" s="71"/>
      <c r="DZ302" s="71"/>
      <c r="EA302" s="71"/>
      <c r="EB302" s="71"/>
      <c r="EC302" s="71"/>
      <c r="ED302" s="71"/>
      <c r="EE302" s="71"/>
      <c r="EF302" s="71"/>
      <c r="EG302" s="71"/>
      <c r="EH302" s="71"/>
      <c r="EI302" s="71"/>
      <c r="EJ302" s="71"/>
      <c r="EK302" s="71"/>
      <c r="EL302" s="71"/>
      <c r="EM302" s="71"/>
      <c r="EN302" s="71"/>
      <c r="EO302" s="71"/>
      <c r="EP302" s="71"/>
      <c r="EQ302" s="71"/>
      <c r="ER302" s="71"/>
      <c r="ES302" s="71"/>
      <c r="ET302" s="71"/>
      <c r="EU302" s="71"/>
      <c r="EV302" s="71"/>
      <c r="EW302" s="71"/>
      <c r="EX302" s="71"/>
      <c r="EY302" s="71"/>
      <c r="EZ302" s="71"/>
      <c r="FA302" s="71"/>
      <c r="FB302" s="71"/>
      <c r="FC302" s="71"/>
      <c r="FD302" s="71"/>
      <c r="FE302" s="71"/>
      <c r="FF302" s="71"/>
    </row>
    <row r="303" spans="1:162" ht="15.75" customHeight="1" x14ac:dyDescent="0.25">
      <c r="B303" s="102" t="str">
        <f t="array" ref="B303:B306">Label_FinancialYears</f>
        <v>2010-11</v>
      </c>
      <c r="C303" s="105">
        <f t="array" ref="C303:J306">_1667_NationBuildingProgram_wasAuslink_Rail+_1669_BuildingAustraliaFund_Rail</f>
        <v>0</v>
      </c>
      <c r="D303" s="103">
        <v>133199500</v>
      </c>
      <c r="E303" s="105">
        <v>0</v>
      </c>
      <c r="F303" s="103">
        <v>30000000</v>
      </c>
      <c r="G303" s="103">
        <v>147100000</v>
      </c>
      <c r="H303" s="103">
        <v>8154000</v>
      </c>
      <c r="I303" s="105">
        <v>0</v>
      </c>
      <c r="J303" s="105">
        <v>0</v>
      </c>
      <c r="K303" s="103">
        <f t="shared" ref="K303:K306" si="57">SUM(C303:J303)</f>
        <v>318453500</v>
      </c>
      <c r="L303" s="104"/>
      <c r="M303" s="104" t="s">
        <v>9</v>
      </c>
      <c r="N303" s="105">
        <f t="array" ref="N303:V306">C303:K306/Population_IncludingTotal</f>
        <v>0</v>
      </c>
      <c r="O303" s="105">
        <v>24.236991355622592</v>
      </c>
      <c r="P303" s="105">
        <v>0</v>
      </c>
      <c r="Q303" s="105">
        <v>12.93625917019072</v>
      </c>
      <c r="R303" s="105">
        <v>90.108191085721003</v>
      </c>
      <c r="S303" s="105">
        <v>15.981372704662116</v>
      </c>
      <c r="T303" s="105">
        <v>0</v>
      </c>
      <c r="U303" s="105">
        <v>0</v>
      </c>
      <c r="V303" s="105">
        <v>14.364564999111387</v>
      </c>
      <c r="W303" s="108"/>
    </row>
    <row r="304" spans="1:162" ht="15.75" customHeight="1" x14ac:dyDescent="0.25">
      <c r="A304" s="72"/>
      <c r="B304" s="102" t="str">
        <v>2011-12</v>
      </c>
      <c r="C304" s="103">
        <v>24922750</v>
      </c>
      <c r="D304" s="103">
        <v>240350000</v>
      </c>
      <c r="E304" s="103">
        <v>31000000</v>
      </c>
      <c r="F304" s="103">
        <v>26150000</v>
      </c>
      <c r="G304" s="103">
        <v>311250000</v>
      </c>
      <c r="H304" s="103">
        <v>17900000</v>
      </c>
      <c r="I304" s="105">
        <v>0</v>
      </c>
      <c r="J304" s="105">
        <v>0</v>
      </c>
      <c r="K304" s="103">
        <f t="shared" si="57"/>
        <v>651572750</v>
      </c>
      <c r="L304" s="104"/>
      <c r="M304" s="104" t="s">
        <v>10</v>
      </c>
      <c r="N304" s="105">
        <v>3.4321330639341898</v>
      </c>
      <c r="O304" s="105">
        <v>43.052876132746519</v>
      </c>
      <c r="P304" s="105">
        <v>6.8605244317659988</v>
      </c>
      <c r="Q304" s="105">
        <v>10.934139267901882</v>
      </c>
      <c r="R304" s="105">
        <v>188.9855860921181</v>
      </c>
      <c r="S304" s="105">
        <v>34.964761770818683</v>
      </c>
      <c r="T304" s="105">
        <v>0</v>
      </c>
      <c r="U304" s="105">
        <v>0</v>
      </c>
      <c r="V304" s="105">
        <v>28.936713391761351</v>
      </c>
      <c r="W304" s="108"/>
    </row>
    <row r="305" spans="1:162" ht="15.75" customHeight="1" x14ac:dyDescent="0.25">
      <c r="B305" s="102" t="str">
        <v>2012-13</v>
      </c>
      <c r="C305" s="103">
        <v>52015500</v>
      </c>
      <c r="D305" s="103">
        <v>311000000</v>
      </c>
      <c r="E305" s="103">
        <v>34624000</v>
      </c>
      <c r="F305" s="103">
        <v>64860000</v>
      </c>
      <c r="G305" s="103">
        <v>13476000</v>
      </c>
      <c r="H305" s="103">
        <v>22038000</v>
      </c>
      <c r="I305" s="105">
        <v>0</v>
      </c>
      <c r="J305" s="105">
        <v>0</v>
      </c>
      <c r="K305" s="103">
        <f t="shared" si="57"/>
        <v>498013500</v>
      </c>
      <c r="L305" s="104"/>
      <c r="M305" s="104" t="s">
        <v>11</v>
      </c>
      <c r="N305" s="105">
        <v>7.0703494022577598</v>
      </c>
      <c r="O305" s="105">
        <v>54.748682422785876</v>
      </c>
      <c r="P305" s="105">
        <v>7.512444438851384</v>
      </c>
      <c r="Q305" s="105">
        <v>26.158436398218033</v>
      </c>
      <c r="R305" s="105">
        <v>8.1073422705010305</v>
      </c>
      <c r="S305" s="105">
        <v>43.00307332064979</v>
      </c>
      <c r="T305" s="105">
        <v>0</v>
      </c>
      <c r="U305" s="105">
        <v>0</v>
      </c>
      <c r="V305" s="105">
        <v>21.730578069632571</v>
      </c>
      <c r="W305" s="108"/>
    </row>
    <row r="306" spans="1:162" ht="15.75" customHeight="1" x14ac:dyDescent="0.25">
      <c r="B306" s="102" t="str">
        <v>2013-14</v>
      </c>
      <c r="C306" s="103">
        <v>178694500</v>
      </c>
      <c r="D306" s="103">
        <v>564617000</v>
      </c>
      <c r="E306" s="103">
        <v>68380000</v>
      </c>
      <c r="F306" s="103">
        <v>14473000</v>
      </c>
      <c r="G306" s="102">
        <v>283000</v>
      </c>
      <c r="H306" s="103">
        <v>16848000</v>
      </c>
      <c r="I306" s="105">
        <v>0</v>
      </c>
      <c r="J306" s="105">
        <v>0</v>
      </c>
      <c r="K306" s="103">
        <f t="shared" si="57"/>
        <v>843295500</v>
      </c>
      <c r="L306" s="104"/>
      <c r="M306" s="104" t="s">
        <v>32</v>
      </c>
      <c r="N306" s="105">
        <v>23.936924062827853</v>
      </c>
      <c r="O306" s="105">
        <v>97.56499212211466</v>
      </c>
      <c r="P306" s="105">
        <v>14.587991638038604</v>
      </c>
      <c r="Q306" s="105">
        <v>5.677589937018098</v>
      </c>
      <c r="R306" s="105">
        <v>0.16874748816680599</v>
      </c>
      <c r="S306" s="105">
        <v>32.782866049069227</v>
      </c>
      <c r="T306" s="105">
        <v>0</v>
      </c>
      <c r="U306" s="105">
        <v>0</v>
      </c>
      <c r="V306" s="105">
        <v>36.181194225188015</v>
      </c>
      <c r="W306" s="108"/>
    </row>
    <row r="307" spans="1:162" s="72" customFormat="1" ht="15.75" customHeight="1" x14ac:dyDescent="0.25">
      <c r="A307" s="22">
        <f>A302+1</f>
        <v>63</v>
      </c>
      <c r="B307" s="102" t="s">
        <v>250</v>
      </c>
      <c r="C307" s="98"/>
      <c r="D307" s="98"/>
      <c r="E307" s="98"/>
      <c r="F307" s="98"/>
      <c r="G307" s="98"/>
      <c r="H307" s="98"/>
      <c r="I307" s="98"/>
      <c r="J307" s="98"/>
      <c r="K307" s="98"/>
      <c r="L307" s="104"/>
      <c r="M307" s="99" t="s">
        <v>250</v>
      </c>
      <c r="N307" s="98"/>
      <c r="O307" s="98"/>
      <c r="P307" s="98"/>
      <c r="Q307" s="98"/>
      <c r="R307" s="98"/>
      <c r="S307" s="98"/>
      <c r="T307" s="98"/>
      <c r="U307" s="98"/>
      <c r="V307" s="98"/>
      <c r="W307" s="108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1"/>
      <c r="BH307" s="71"/>
      <c r="BI307" s="71"/>
      <c r="BJ307" s="71"/>
      <c r="BK307" s="71"/>
      <c r="BL307" s="71"/>
      <c r="BM307" s="71"/>
      <c r="BN307" s="71"/>
      <c r="BO307" s="71"/>
      <c r="BP307" s="71"/>
      <c r="BQ307" s="71"/>
      <c r="BR307" s="71"/>
      <c r="BS307" s="71"/>
      <c r="BT307" s="71"/>
      <c r="BU307" s="71"/>
      <c r="BV307" s="71"/>
      <c r="BW307" s="71"/>
      <c r="BX307" s="71"/>
      <c r="BY307" s="71"/>
      <c r="BZ307" s="71"/>
      <c r="CA307" s="71"/>
      <c r="CB307" s="71"/>
      <c r="CC307" s="71"/>
      <c r="CD307" s="71"/>
      <c r="CE307" s="71"/>
      <c r="CF307" s="71"/>
      <c r="CG307" s="71"/>
      <c r="CH307" s="71"/>
      <c r="CI307" s="71"/>
      <c r="CJ307" s="71"/>
      <c r="CK307" s="71"/>
      <c r="CL307" s="71"/>
      <c r="CM307" s="71"/>
      <c r="CN307" s="71"/>
      <c r="CO307" s="71"/>
      <c r="CP307" s="71"/>
      <c r="CQ307" s="71"/>
      <c r="CR307" s="71"/>
      <c r="CS307" s="71"/>
      <c r="CT307" s="71"/>
      <c r="CU307" s="71"/>
      <c r="CV307" s="71"/>
      <c r="CW307" s="71"/>
      <c r="CX307" s="71"/>
      <c r="CY307" s="71"/>
      <c r="CZ307" s="71"/>
      <c r="DA307" s="71"/>
      <c r="DB307" s="71"/>
      <c r="DC307" s="71"/>
      <c r="DD307" s="71"/>
      <c r="DE307" s="71"/>
      <c r="DF307" s="71"/>
      <c r="DG307" s="71"/>
      <c r="DH307" s="71"/>
      <c r="DI307" s="71"/>
      <c r="DJ307" s="71"/>
      <c r="DK307" s="71"/>
      <c r="DL307" s="71"/>
      <c r="DM307" s="71"/>
      <c r="DN307" s="71"/>
      <c r="DO307" s="71"/>
      <c r="DP307" s="71"/>
      <c r="DQ307" s="71"/>
      <c r="DR307" s="71"/>
      <c r="DS307" s="71"/>
      <c r="DT307" s="71"/>
      <c r="DU307" s="71"/>
      <c r="DV307" s="71"/>
      <c r="DW307" s="71"/>
      <c r="DX307" s="71"/>
      <c r="DY307" s="71"/>
      <c r="DZ307" s="71"/>
      <c r="EA307" s="71"/>
      <c r="EB307" s="71"/>
      <c r="EC307" s="71"/>
      <c r="ED307" s="71"/>
      <c r="EE307" s="71"/>
      <c r="EF307" s="71"/>
      <c r="EG307" s="71"/>
      <c r="EH307" s="71"/>
      <c r="EI307" s="71"/>
      <c r="EJ307" s="71"/>
      <c r="EK307" s="71"/>
      <c r="EL307" s="71"/>
      <c r="EM307" s="71"/>
      <c r="EN307" s="71"/>
      <c r="EO307" s="71"/>
      <c r="EP307" s="71"/>
      <c r="EQ307" s="71"/>
      <c r="ER307" s="71"/>
      <c r="ES307" s="71"/>
      <c r="ET307" s="71"/>
      <c r="EU307" s="71"/>
      <c r="EV307" s="71"/>
      <c r="EW307" s="71"/>
      <c r="EX307" s="71"/>
      <c r="EY307" s="71"/>
      <c r="EZ307" s="71"/>
      <c r="FA307" s="71"/>
      <c r="FB307" s="71"/>
      <c r="FC307" s="71"/>
      <c r="FD307" s="71"/>
      <c r="FE307" s="71"/>
      <c r="FF307" s="71"/>
    </row>
    <row r="308" spans="1:162" ht="15.75" customHeight="1" x14ac:dyDescent="0.25">
      <c r="B308" s="102" t="str">
        <f t="array" ref="B308:B311">Label_FinancialYears</f>
        <v>2010-11</v>
      </c>
      <c r="C308" s="103">
        <f t="array" ref="C308:J311">_1660_NationBuildingProgram_formerAuslink_Construction_NationalNetworkRoads+_1670_BuildingAustraliaFund_NationalNetworkRoads</f>
        <v>515968500</v>
      </c>
      <c r="D308" s="103">
        <v>110781000</v>
      </c>
      <c r="E308" s="103">
        <v>209007000</v>
      </c>
      <c r="F308" s="103">
        <v>49202500</v>
      </c>
      <c r="G308" s="103">
        <v>26790500</v>
      </c>
      <c r="H308" s="103">
        <v>43508000</v>
      </c>
      <c r="I308" s="105">
        <v>0</v>
      </c>
      <c r="J308" s="103">
        <v>10924500</v>
      </c>
      <c r="K308" s="103">
        <f t="shared" ref="K308:K311" si="58">SUM(C308:J308)</f>
        <v>966182000</v>
      </c>
      <c r="L308" s="104"/>
      <c r="M308" s="104" t="s">
        <v>9</v>
      </c>
      <c r="N308" s="105">
        <f t="array" ref="N308:V311">C308:K311/Population_IncludingTotal</f>
        <v>71.862999034386462</v>
      </c>
      <c r="O308" s="105">
        <v>20.157719356057843</v>
      </c>
      <c r="P308" s="105">
        <v>47.106729455505011</v>
      </c>
      <c r="Q308" s="105">
        <v>21.216543060710297</v>
      </c>
      <c r="R308" s="105">
        <v>16.410900702121065</v>
      </c>
      <c r="S308" s="105">
        <v>85.273186612023466</v>
      </c>
      <c r="T308" s="105">
        <v>0</v>
      </c>
      <c r="U308" s="105">
        <v>47.436159080152322</v>
      </c>
      <c r="V308" s="105">
        <v>43.58182321742872</v>
      </c>
      <c r="W308" s="108"/>
    </row>
    <row r="309" spans="1:162" ht="15.75" customHeight="1" x14ac:dyDescent="0.25">
      <c r="A309" s="72"/>
      <c r="B309" s="102" t="str">
        <v>2011-12</v>
      </c>
      <c r="C309" s="106">
        <v>1046891688.853142</v>
      </c>
      <c r="D309" s="103">
        <v>366508877.457322</v>
      </c>
      <c r="E309" s="103">
        <v>787293000</v>
      </c>
      <c r="F309" s="103">
        <v>175028613.699911</v>
      </c>
      <c r="G309" s="103">
        <v>161639816.12373099</v>
      </c>
      <c r="H309" s="103">
        <v>15170795.8850014</v>
      </c>
      <c r="I309" s="105">
        <v>0</v>
      </c>
      <c r="J309" s="103">
        <v>16355000</v>
      </c>
      <c r="K309" s="106">
        <f t="shared" si="58"/>
        <v>2568887792.0191073</v>
      </c>
      <c r="L309" s="104"/>
      <c r="M309" s="104" t="s">
        <v>10</v>
      </c>
      <c r="N309" s="105">
        <v>144.16834336783754</v>
      </c>
      <c r="O309" s="105">
        <v>65.651180789357426</v>
      </c>
      <c r="P309" s="105">
        <v>174.23364069220477</v>
      </c>
      <c r="Q309" s="105">
        <v>73.184980423044991</v>
      </c>
      <c r="R309" s="105">
        <v>98.144884774186352</v>
      </c>
      <c r="S309" s="105">
        <v>29.633701899038567</v>
      </c>
      <c r="T309" s="105">
        <v>0</v>
      </c>
      <c r="U309" s="105">
        <v>70.282720893155656</v>
      </c>
      <c r="V309" s="105">
        <v>114.0857560007713</v>
      </c>
      <c r="W309" s="108"/>
    </row>
    <row r="310" spans="1:162" ht="15.75" customHeight="1" x14ac:dyDescent="0.25">
      <c r="B310" s="102" t="str">
        <v>2012-13</v>
      </c>
      <c r="C310" s="103">
        <v>369262500</v>
      </c>
      <c r="D310" s="103">
        <v>54216500</v>
      </c>
      <c r="E310" s="103">
        <v>154594500</v>
      </c>
      <c r="F310" s="103">
        <v>101343000</v>
      </c>
      <c r="G310" s="103">
        <v>21490500</v>
      </c>
      <c r="H310" s="103">
        <v>2436000</v>
      </c>
      <c r="I310" s="105">
        <v>0</v>
      </c>
      <c r="J310" s="103">
        <v>22945000</v>
      </c>
      <c r="K310" s="103">
        <f t="shared" si="58"/>
        <v>726288000</v>
      </c>
      <c r="L310" s="104"/>
      <c r="M310" s="104" t="s">
        <v>11</v>
      </c>
      <c r="N310" s="105">
        <v>50.193017391954434</v>
      </c>
      <c r="O310" s="105">
        <v>9.5443149214629273</v>
      </c>
      <c r="P310" s="105">
        <v>33.542704245668041</v>
      </c>
      <c r="Q310" s="105">
        <v>40.872254392608852</v>
      </c>
      <c r="R310" s="105">
        <v>12.928972919575719</v>
      </c>
      <c r="S310" s="105">
        <v>4.7534026050051219</v>
      </c>
      <c r="T310" s="105">
        <v>0</v>
      </c>
      <c r="U310" s="105">
        <v>95.886231999130771</v>
      </c>
      <c r="V310" s="105">
        <v>31.691225408623062</v>
      </c>
      <c r="W310" s="108"/>
    </row>
    <row r="311" spans="1:162" ht="15.75" customHeight="1" x14ac:dyDescent="0.25">
      <c r="B311" s="102" t="str">
        <v>2013-14</v>
      </c>
      <c r="C311" s="103">
        <v>775227000</v>
      </c>
      <c r="D311" s="103">
        <v>805777500</v>
      </c>
      <c r="E311" s="103">
        <v>286463000</v>
      </c>
      <c r="F311" s="103">
        <v>104213500</v>
      </c>
      <c r="G311" s="103">
        <v>5874500</v>
      </c>
      <c r="H311" s="103">
        <v>1356000</v>
      </c>
      <c r="I311" s="105">
        <v>0</v>
      </c>
      <c r="J311" s="103">
        <v>16411500</v>
      </c>
      <c r="K311" s="106">
        <f t="shared" si="58"/>
        <v>1995323000</v>
      </c>
      <c r="L311" s="104"/>
      <c r="M311" s="104" t="s">
        <v>32</v>
      </c>
      <c r="N311" s="105">
        <v>103.84510900141777</v>
      </c>
      <c r="O311" s="105">
        <v>139.23717394211872</v>
      </c>
      <c r="P311" s="105">
        <v>61.113188777529288</v>
      </c>
      <c r="Q311" s="105">
        <v>40.881746624848724</v>
      </c>
      <c r="R311" s="105">
        <v>3.5028520114342823</v>
      </c>
      <c r="S311" s="105">
        <v>2.6385070253168252</v>
      </c>
      <c r="T311" s="105">
        <v>0</v>
      </c>
      <c r="U311" s="105">
        <v>67.313489768546432</v>
      </c>
      <c r="V311" s="105">
        <v>85.608388761691273</v>
      </c>
      <c r="W311" s="108"/>
    </row>
    <row r="312" spans="1:162" s="72" customFormat="1" ht="15.75" customHeight="1" x14ac:dyDescent="0.25">
      <c r="A312" s="22">
        <f>A383+1</f>
        <v>77</v>
      </c>
      <c r="B312" s="102" t="s">
        <v>264</v>
      </c>
      <c r="C312" s="98"/>
      <c r="D312" s="98"/>
      <c r="E312" s="98"/>
      <c r="F312" s="98"/>
      <c r="G312" s="98"/>
      <c r="H312" s="98"/>
      <c r="I312" s="98"/>
      <c r="J312" s="98"/>
      <c r="K312" s="98"/>
      <c r="L312" s="104"/>
      <c r="M312" s="99" t="s">
        <v>264</v>
      </c>
      <c r="N312" s="98"/>
      <c r="O312" s="98"/>
      <c r="P312" s="98"/>
      <c r="Q312" s="98"/>
      <c r="R312" s="98"/>
      <c r="S312" s="98"/>
      <c r="T312" s="98"/>
      <c r="U312" s="98"/>
      <c r="V312" s="98"/>
      <c r="W312" s="108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1"/>
      <c r="BQ312" s="71"/>
      <c r="BR312" s="71"/>
      <c r="BS312" s="71"/>
      <c r="BT312" s="71"/>
      <c r="BU312" s="71"/>
      <c r="BV312" s="71"/>
      <c r="BW312" s="71"/>
      <c r="BX312" s="71"/>
      <c r="BY312" s="71"/>
      <c r="BZ312" s="71"/>
      <c r="CA312" s="71"/>
      <c r="CB312" s="71"/>
      <c r="CC312" s="71"/>
      <c r="CD312" s="71"/>
      <c r="CE312" s="71"/>
      <c r="CF312" s="71"/>
      <c r="CG312" s="71"/>
      <c r="CH312" s="71"/>
      <c r="CI312" s="71"/>
      <c r="CJ312" s="71"/>
      <c r="CK312" s="71"/>
      <c r="CL312" s="71"/>
      <c r="CM312" s="71"/>
      <c r="CN312" s="71"/>
      <c r="CO312" s="71"/>
      <c r="CP312" s="71"/>
      <c r="CQ312" s="71"/>
      <c r="CR312" s="71"/>
      <c r="CS312" s="71"/>
      <c r="CT312" s="71"/>
      <c r="CU312" s="71"/>
      <c r="CV312" s="71"/>
      <c r="CW312" s="71"/>
      <c r="CX312" s="71"/>
      <c r="CY312" s="71"/>
      <c r="CZ312" s="71"/>
      <c r="DA312" s="71"/>
      <c r="DB312" s="71"/>
      <c r="DC312" s="71"/>
      <c r="DD312" s="71"/>
      <c r="DE312" s="71"/>
      <c r="DF312" s="71"/>
      <c r="DG312" s="71"/>
      <c r="DH312" s="71"/>
      <c r="DI312" s="71"/>
      <c r="DJ312" s="71"/>
      <c r="DK312" s="71"/>
      <c r="DL312" s="71"/>
      <c r="DM312" s="71"/>
      <c r="DN312" s="71"/>
      <c r="DO312" s="71"/>
      <c r="DP312" s="71"/>
      <c r="DQ312" s="71"/>
      <c r="DR312" s="71"/>
      <c r="DS312" s="71"/>
      <c r="DT312" s="71"/>
      <c r="DU312" s="71"/>
      <c r="DV312" s="71"/>
      <c r="DW312" s="71"/>
      <c r="DX312" s="71"/>
      <c r="DY312" s="71"/>
      <c r="DZ312" s="71"/>
      <c r="EA312" s="71"/>
      <c r="EB312" s="71"/>
      <c r="EC312" s="71"/>
      <c r="ED312" s="71"/>
      <c r="EE312" s="71"/>
      <c r="EF312" s="71"/>
      <c r="EG312" s="71"/>
      <c r="EH312" s="71"/>
      <c r="EI312" s="71"/>
      <c r="EJ312" s="71"/>
      <c r="EK312" s="71"/>
      <c r="EL312" s="71"/>
      <c r="EM312" s="71"/>
      <c r="EN312" s="71"/>
      <c r="EO312" s="71"/>
      <c r="EP312" s="71"/>
      <c r="EQ312" s="71"/>
      <c r="ER312" s="71"/>
      <c r="ES312" s="71"/>
      <c r="ET312" s="71"/>
      <c r="EU312" s="71"/>
      <c r="EV312" s="71"/>
      <c r="EW312" s="71"/>
      <c r="EX312" s="71"/>
      <c r="EY312" s="71"/>
      <c r="EZ312" s="71"/>
      <c r="FA312" s="71"/>
      <c r="FB312" s="71"/>
      <c r="FC312" s="71"/>
      <c r="FD312" s="71"/>
      <c r="FE312" s="71"/>
      <c r="FF312" s="71"/>
    </row>
    <row r="313" spans="1:162" s="72" customFormat="1" ht="15.75" customHeight="1" x14ac:dyDescent="0.25">
      <c r="A313" s="22"/>
      <c r="B313" s="102" t="str">
        <f t="array" ref="B313:B316">Label_FinancialYears</f>
        <v>2010-11</v>
      </c>
      <c r="C313" s="105">
        <f t="array" ref="C313:J316">_1691_MissionBeachSafeAnchorage</f>
        <v>0</v>
      </c>
      <c r="D313" s="105">
        <v>0</v>
      </c>
      <c r="E313" s="105">
        <v>0</v>
      </c>
      <c r="F313" s="105">
        <v>0</v>
      </c>
      <c r="G313" s="105">
        <v>0</v>
      </c>
      <c r="H313" s="105">
        <v>0</v>
      </c>
      <c r="I313" s="105">
        <v>0</v>
      </c>
      <c r="J313" s="105">
        <v>0</v>
      </c>
      <c r="K313" s="105">
        <f t="shared" ref="K313:K316" si="59">SUM(C313:J313)</f>
        <v>0</v>
      </c>
      <c r="L313" s="104"/>
      <c r="M313" s="104" t="s">
        <v>9</v>
      </c>
      <c r="N313" s="105">
        <f t="array" ref="N313:V316">C313:K316/Population_IncludingTotal</f>
        <v>0</v>
      </c>
      <c r="O313" s="105">
        <v>0</v>
      </c>
      <c r="P313" s="105">
        <v>0</v>
      </c>
      <c r="Q313" s="105">
        <v>0</v>
      </c>
      <c r="R313" s="105">
        <v>0</v>
      </c>
      <c r="S313" s="105">
        <v>0</v>
      </c>
      <c r="T313" s="105">
        <v>0</v>
      </c>
      <c r="U313" s="105">
        <v>0</v>
      </c>
      <c r="V313" s="105">
        <v>0</v>
      </c>
      <c r="W313" s="108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1"/>
      <c r="BQ313" s="71"/>
      <c r="BR313" s="71"/>
      <c r="BS313" s="71"/>
      <c r="BT313" s="71"/>
      <c r="BU313" s="71"/>
      <c r="BV313" s="71"/>
      <c r="BW313" s="71"/>
      <c r="BX313" s="71"/>
      <c r="BY313" s="71"/>
      <c r="BZ313" s="71"/>
      <c r="CA313" s="71"/>
      <c r="CB313" s="71"/>
      <c r="CC313" s="71"/>
      <c r="CD313" s="71"/>
      <c r="CE313" s="71"/>
      <c r="CF313" s="71"/>
      <c r="CG313" s="71"/>
      <c r="CH313" s="71"/>
      <c r="CI313" s="71"/>
      <c r="CJ313" s="71"/>
      <c r="CK313" s="71"/>
      <c r="CL313" s="71"/>
      <c r="CM313" s="71"/>
      <c r="CN313" s="71"/>
      <c r="CO313" s="71"/>
      <c r="CP313" s="71"/>
      <c r="CQ313" s="71"/>
      <c r="CR313" s="71"/>
      <c r="CS313" s="71"/>
      <c r="CT313" s="71"/>
      <c r="CU313" s="71"/>
      <c r="CV313" s="71"/>
      <c r="CW313" s="71"/>
      <c r="CX313" s="71"/>
      <c r="CY313" s="71"/>
      <c r="CZ313" s="71"/>
      <c r="DA313" s="71"/>
      <c r="DB313" s="71"/>
      <c r="DC313" s="71"/>
      <c r="DD313" s="71"/>
      <c r="DE313" s="71"/>
      <c r="DF313" s="71"/>
      <c r="DG313" s="71"/>
      <c r="DH313" s="71"/>
      <c r="DI313" s="71"/>
      <c r="DJ313" s="71"/>
      <c r="DK313" s="71"/>
      <c r="DL313" s="71"/>
      <c r="DM313" s="71"/>
      <c r="DN313" s="71"/>
      <c r="DO313" s="71"/>
      <c r="DP313" s="71"/>
      <c r="DQ313" s="71"/>
      <c r="DR313" s="71"/>
      <c r="DS313" s="71"/>
      <c r="DT313" s="71"/>
      <c r="DU313" s="71"/>
      <c r="DV313" s="71"/>
      <c r="DW313" s="71"/>
      <c r="DX313" s="71"/>
      <c r="DY313" s="71"/>
      <c r="DZ313" s="71"/>
      <c r="EA313" s="71"/>
      <c r="EB313" s="71"/>
      <c r="EC313" s="71"/>
      <c r="ED313" s="71"/>
      <c r="EE313" s="71"/>
      <c r="EF313" s="71"/>
      <c r="EG313" s="71"/>
      <c r="EH313" s="71"/>
      <c r="EI313" s="71"/>
      <c r="EJ313" s="71"/>
      <c r="EK313" s="71"/>
      <c r="EL313" s="71"/>
      <c r="EM313" s="71"/>
      <c r="EN313" s="71"/>
      <c r="EO313" s="71"/>
      <c r="EP313" s="71"/>
      <c r="EQ313" s="71"/>
      <c r="ER313" s="71"/>
      <c r="ES313" s="71"/>
      <c r="ET313" s="71"/>
      <c r="EU313" s="71"/>
      <c r="EV313" s="71"/>
      <c r="EW313" s="71"/>
      <c r="EX313" s="71"/>
      <c r="EY313" s="71"/>
      <c r="EZ313" s="71"/>
      <c r="FA313" s="71"/>
      <c r="FB313" s="71"/>
      <c r="FC313" s="71"/>
      <c r="FD313" s="71"/>
      <c r="FE313" s="71"/>
      <c r="FF313" s="71"/>
    </row>
    <row r="314" spans="1:162" s="72" customFormat="1" ht="15.75" customHeight="1" x14ac:dyDescent="0.25">
      <c r="B314" s="102" t="str">
        <v>2011-12</v>
      </c>
      <c r="C314" s="105">
        <v>0</v>
      </c>
      <c r="D314" s="105">
        <v>0</v>
      </c>
      <c r="E314" s="103">
        <v>5500000</v>
      </c>
      <c r="F314" s="105">
        <v>0</v>
      </c>
      <c r="G314" s="105">
        <v>0</v>
      </c>
      <c r="H314" s="105">
        <v>0</v>
      </c>
      <c r="I314" s="105">
        <v>0</v>
      </c>
      <c r="J314" s="105">
        <v>0</v>
      </c>
      <c r="K314" s="103">
        <f t="shared" si="59"/>
        <v>5500000</v>
      </c>
      <c r="L314" s="104"/>
      <c r="M314" s="104" t="s">
        <v>10</v>
      </c>
      <c r="N314" s="105">
        <v>0</v>
      </c>
      <c r="O314" s="105">
        <v>0</v>
      </c>
      <c r="P314" s="105">
        <v>1.2171898185391288</v>
      </c>
      <c r="Q314" s="105">
        <v>0</v>
      </c>
      <c r="R314" s="105">
        <v>0</v>
      </c>
      <c r="S314" s="105">
        <v>0</v>
      </c>
      <c r="T314" s="105">
        <v>0</v>
      </c>
      <c r="U314" s="105">
        <v>0</v>
      </c>
      <c r="V314" s="105">
        <v>0.24425810265191022</v>
      </c>
      <c r="W314" s="108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71"/>
      <c r="BI314" s="71"/>
      <c r="BJ314" s="71"/>
      <c r="BK314" s="71"/>
      <c r="BL314" s="71"/>
      <c r="BM314" s="71"/>
      <c r="BN314" s="71"/>
      <c r="BO314" s="71"/>
      <c r="BP314" s="71"/>
      <c r="BQ314" s="71"/>
      <c r="BR314" s="71"/>
      <c r="BS314" s="71"/>
      <c r="BT314" s="71"/>
      <c r="BU314" s="71"/>
      <c r="BV314" s="71"/>
      <c r="BW314" s="71"/>
      <c r="BX314" s="71"/>
      <c r="BY314" s="71"/>
      <c r="BZ314" s="71"/>
      <c r="CA314" s="71"/>
      <c r="CB314" s="71"/>
      <c r="CC314" s="71"/>
      <c r="CD314" s="71"/>
      <c r="CE314" s="71"/>
      <c r="CF314" s="71"/>
      <c r="CG314" s="71"/>
      <c r="CH314" s="71"/>
      <c r="CI314" s="71"/>
      <c r="CJ314" s="71"/>
      <c r="CK314" s="71"/>
      <c r="CL314" s="71"/>
      <c r="CM314" s="71"/>
      <c r="CN314" s="71"/>
      <c r="CO314" s="71"/>
      <c r="CP314" s="71"/>
      <c r="CQ314" s="71"/>
      <c r="CR314" s="71"/>
      <c r="CS314" s="71"/>
      <c r="CT314" s="71"/>
      <c r="CU314" s="71"/>
      <c r="CV314" s="71"/>
      <c r="CW314" s="71"/>
      <c r="CX314" s="71"/>
      <c r="CY314" s="71"/>
      <c r="CZ314" s="71"/>
      <c r="DA314" s="71"/>
      <c r="DB314" s="71"/>
      <c r="DC314" s="71"/>
      <c r="DD314" s="71"/>
      <c r="DE314" s="71"/>
      <c r="DF314" s="71"/>
      <c r="DG314" s="71"/>
      <c r="DH314" s="71"/>
      <c r="DI314" s="71"/>
      <c r="DJ314" s="71"/>
      <c r="DK314" s="71"/>
      <c r="DL314" s="71"/>
      <c r="DM314" s="71"/>
      <c r="DN314" s="71"/>
      <c r="DO314" s="71"/>
      <c r="DP314" s="71"/>
      <c r="DQ314" s="71"/>
      <c r="DR314" s="71"/>
      <c r="DS314" s="71"/>
      <c r="DT314" s="71"/>
      <c r="DU314" s="71"/>
      <c r="DV314" s="71"/>
      <c r="DW314" s="71"/>
      <c r="DX314" s="71"/>
      <c r="DY314" s="71"/>
      <c r="DZ314" s="71"/>
      <c r="EA314" s="71"/>
      <c r="EB314" s="71"/>
      <c r="EC314" s="71"/>
      <c r="ED314" s="71"/>
      <c r="EE314" s="71"/>
      <c r="EF314" s="71"/>
      <c r="EG314" s="71"/>
      <c r="EH314" s="71"/>
      <c r="EI314" s="71"/>
      <c r="EJ314" s="71"/>
      <c r="EK314" s="71"/>
      <c r="EL314" s="71"/>
      <c r="EM314" s="71"/>
      <c r="EN314" s="71"/>
      <c r="EO314" s="71"/>
      <c r="EP314" s="71"/>
      <c r="EQ314" s="71"/>
      <c r="ER314" s="71"/>
      <c r="ES314" s="71"/>
      <c r="ET314" s="71"/>
      <c r="EU314" s="71"/>
      <c r="EV314" s="71"/>
      <c r="EW314" s="71"/>
      <c r="EX314" s="71"/>
      <c r="EY314" s="71"/>
      <c r="EZ314" s="71"/>
      <c r="FA314" s="71"/>
      <c r="FB314" s="71"/>
      <c r="FC314" s="71"/>
      <c r="FD314" s="71"/>
      <c r="FE314" s="71"/>
      <c r="FF314" s="71"/>
    </row>
    <row r="315" spans="1:162" s="72" customFormat="1" ht="15.75" customHeight="1" x14ac:dyDescent="0.25">
      <c r="A315" s="22"/>
      <c r="B315" s="102" t="str">
        <v>2012-13</v>
      </c>
      <c r="C315" s="105">
        <v>0</v>
      </c>
      <c r="D315" s="105">
        <v>0</v>
      </c>
      <c r="E315" s="105">
        <v>0</v>
      </c>
      <c r="F315" s="105">
        <v>0</v>
      </c>
      <c r="G315" s="105">
        <v>0</v>
      </c>
      <c r="H315" s="105">
        <v>0</v>
      </c>
      <c r="I315" s="105">
        <v>0</v>
      </c>
      <c r="J315" s="105">
        <v>0</v>
      </c>
      <c r="K315" s="105">
        <f t="shared" si="59"/>
        <v>0</v>
      </c>
      <c r="L315" s="104"/>
      <c r="M315" s="104" t="s">
        <v>11</v>
      </c>
      <c r="N315" s="105">
        <v>0</v>
      </c>
      <c r="O315" s="105">
        <v>0</v>
      </c>
      <c r="P315" s="105">
        <v>0</v>
      </c>
      <c r="Q315" s="105">
        <v>0</v>
      </c>
      <c r="R315" s="105">
        <v>0</v>
      </c>
      <c r="S315" s="105">
        <v>0</v>
      </c>
      <c r="T315" s="105">
        <v>0</v>
      </c>
      <c r="U315" s="105">
        <v>0</v>
      </c>
      <c r="V315" s="105">
        <v>0</v>
      </c>
      <c r="W315" s="108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/>
      <c r="AZ315" s="71"/>
      <c r="BA315" s="71"/>
      <c r="BB315" s="71"/>
      <c r="BC315" s="71"/>
      <c r="BD315" s="71"/>
      <c r="BE315" s="71"/>
      <c r="BF315" s="71"/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  <c r="BS315" s="71"/>
      <c r="BT315" s="71"/>
      <c r="BU315" s="71"/>
      <c r="BV315" s="71"/>
      <c r="BW315" s="71"/>
      <c r="BX315" s="71"/>
      <c r="BY315" s="71"/>
      <c r="BZ315" s="71"/>
      <c r="CA315" s="71"/>
      <c r="CB315" s="71"/>
      <c r="CC315" s="71"/>
      <c r="CD315" s="71"/>
      <c r="CE315" s="71"/>
      <c r="CF315" s="71"/>
      <c r="CG315" s="71"/>
      <c r="CH315" s="71"/>
      <c r="CI315" s="71"/>
      <c r="CJ315" s="71"/>
      <c r="CK315" s="71"/>
      <c r="CL315" s="71"/>
      <c r="CM315" s="71"/>
      <c r="CN315" s="71"/>
      <c r="CO315" s="71"/>
      <c r="CP315" s="71"/>
      <c r="CQ315" s="71"/>
      <c r="CR315" s="71"/>
      <c r="CS315" s="71"/>
      <c r="CT315" s="71"/>
      <c r="CU315" s="71"/>
      <c r="CV315" s="71"/>
      <c r="CW315" s="71"/>
      <c r="CX315" s="71"/>
      <c r="CY315" s="71"/>
      <c r="CZ315" s="71"/>
      <c r="DA315" s="71"/>
      <c r="DB315" s="71"/>
      <c r="DC315" s="71"/>
      <c r="DD315" s="71"/>
      <c r="DE315" s="71"/>
      <c r="DF315" s="71"/>
      <c r="DG315" s="71"/>
      <c r="DH315" s="71"/>
      <c r="DI315" s="71"/>
      <c r="DJ315" s="71"/>
      <c r="DK315" s="71"/>
      <c r="DL315" s="71"/>
      <c r="DM315" s="71"/>
      <c r="DN315" s="71"/>
      <c r="DO315" s="71"/>
      <c r="DP315" s="71"/>
      <c r="DQ315" s="71"/>
      <c r="DR315" s="71"/>
      <c r="DS315" s="71"/>
      <c r="DT315" s="71"/>
      <c r="DU315" s="71"/>
      <c r="DV315" s="71"/>
      <c r="DW315" s="71"/>
      <c r="DX315" s="71"/>
      <c r="DY315" s="71"/>
      <c r="DZ315" s="71"/>
      <c r="EA315" s="71"/>
      <c r="EB315" s="71"/>
      <c r="EC315" s="71"/>
      <c r="ED315" s="71"/>
      <c r="EE315" s="71"/>
      <c r="EF315" s="71"/>
      <c r="EG315" s="71"/>
      <c r="EH315" s="71"/>
      <c r="EI315" s="71"/>
      <c r="EJ315" s="71"/>
      <c r="EK315" s="71"/>
      <c r="EL315" s="71"/>
      <c r="EM315" s="71"/>
      <c r="EN315" s="71"/>
      <c r="EO315" s="71"/>
      <c r="EP315" s="71"/>
      <c r="EQ315" s="71"/>
      <c r="ER315" s="71"/>
      <c r="ES315" s="71"/>
      <c r="ET315" s="71"/>
      <c r="EU315" s="71"/>
      <c r="EV315" s="71"/>
      <c r="EW315" s="71"/>
      <c r="EX315" s="71"/>
      <c r="EY315" s="71"/>
      <c r="EZ315" s="71"/>
      <c r="FA315" s="71"/>
      <c r="FB315" s="71"/>
      <c r="FC315" s="71"/>
      <c r="FD315" s="71"/>
      <c r="FE315" s="71"/>
      <c r="FF315" s="71"/>
    </row>
    <row r="316" spans="1:162" s="72" customFormat="1" ht="15.75" customHeight="1" x14ac:dyDescent="0.25">
      <c r="A316" s="22"/>
      <c r="B316" s="102" t="str">
        <v>2013-14</v>
      </c>
      <c r="C316" s="105">
        <v>0</v>
      </c>
      <c r="D316" s="105">
        <v>0</v>
      </c>
      <c r="E316" s="105">
        <v>0</v>
      </c>
      <c r="F316" s="105">
        <v>0</v>
      </c>
      <c r="G316" s="105">
        <v>0</v>
      </c>
      <c r="H316" s="105">
        <v>0</v>
      </c>
      <c r="I316" s="105">
        <v>0</v>
      </c>
      <c r="J316" s="105">
        <v>0</v>
      </c>
      <c r="K316" s="105">
        <f t="shared" si="59"/>
        <v>0</v>
      </c>
      <c r="L316" s="104"/>
      <c r="M316" s="104" t="s">
        <v>32</v>
      </c>
      <c r="N316" s="105">
        <v>0</v>
      </c>
      <c r="O316" s="105">
        <v>0</v>
      </c>
      <c r="P316" s="105">
        <v>0</v>
      </c>
      <c r="Q316" s="105">
        <v>0</v>
      </c>
      <c r="R316" s="105">
        <v>0</v>
      </c>
      <c r="S316" s="105">
        <v>0</v>
      </c>
      <c r="T316" s="105">
        <v>0</v>
      </c>
      <c r="U316" s="105">
        <v>0</v>
      </c>
      <c r="V316" s="105">
        <v>0</v>
      </c>
      <c r="W316" s="108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  <c r="AY316" s="71"/>
      <c r="AZ316" s="71"/>
      <c r="BA316" s="71"/>
      <c r="BB316" s="71"/>
      <c r="BC316" s="71"/>
      <c r="BD316" s="71"/>
      <c r="BE316" s="71"/>
      <c r="BF316" s="71"/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  <c r="BS316" s="71"/>
      <c r="BT316" s="71"/>
      <c r="BU316" s="71"/>
      <c r="BV316" s="71"/>
      <c r="BW316" s="71"/>
      <c r="BX316" s="71"/>
      <c r="BY316" s="71"/>
      <c r="BZ316" s="71"/>
      <c r="CA316" s="71"/>
      <c r="CB316" s="71"/>
      <c r="CC316" s="71"/>
      <c r="CD316" s="71"/>
      <c r="CE316" s="71"/>
      <c r="CF316" s="71"/>
      <c r="CG316" s="71"/>
      <c r="CH316" s="71"/>
      <c r="CI316" s="71"/>
      <c r="CJ316" s="71"/>
      <c r="CK316" s="71"/>
      <c r="CL316" s="71"/>
      <c r="CM316" s="71"/>
      <c r="CN316" s="71"/>
      <c r="CO316" s="71"/>
      <c r="CP316" s="71"/>
      <c r="CQ316" s="71"/>
      <c r="CR316" s="71"/>
      <c r="CS316" s="71"/>
      <c r="CT316" s="71"/>
      <c r="CU316" s="71"/>
      <c r="CV316" s="71"/>
      <c r="CW316" s="71"/>
      <c r="CX316" s="71"/>
      <c r="CY316" s="71"/>
      <c r="CZ316" s="71"/>
      <c r="DA316" s="71"/>
      <c r="DB316" s="71"/>
      <c r="DC316" s="71"/>
      <c r="DD316" s="71"/>
      <c r="DE316" s="71"/>
      <c r="DF316" s="71"/>
      <c r="DG316" s="71"/>
      <c r="DH316" s="71"/>
      <c r="DI316" s="71"/>
      <c r="DJ316" s="71"/>
      <c r="DK316" s="71"/>
      <c r="DL316" s="71"/>
      <c r="DM316" s="71"/>
      <c r="DN316" s="71"/>
      <c r="DO316" s="71"/>
      <c r="DP316" s="71"/>
      <c r="DQ316" s="71"/>
      <c r="DR316" s="71"/>
      <c r="DS316" s="71"/>
      <c r="DT316" s="71"/>
      <c r="DU316" s="71"/>
      <c r="DV316" s="71"/>
      <c r="DW316" s="71"/>
      <c r="DX316" s="71"/>
      <c r="DY316" s="71"/>
      <c r="DZ316" s="71"/>
      <c r="EA316" s="71"/>
      <c r="EB316" s="71"/>
      <c r="EC316" s="71"/>
      <c r="ED316" s="71"/>
      <c r="EE316" s="71"/>
      <c r="EF316" s="71"/>
      <c r="EG316" s="71"/>
      <c r="EH316" s="71"/>
      <c r="EI316" s="71"/>
      <c r="EJ316" s="71"/>
      <c r="EK316" s="71"/>
      <c r="EL316" s="71"/>
      <c r="EM316" s="71"/>
      <c r="EN316" s="71"/>
      <c r="EO316" s="71"/>
      <c r="EP316" s="71"/>
      <c r="EQ316" s="71"/>
      <c r="ER316" s="71"/>
      <c r="ES316" s="71"/>
      <c r="ET316" s="71"/>
      <c r="EU316" s="71"/>
      <c r="EV316" s="71"/>
      <c r="EW316" s="71"/>
      <c r="EX316" s="71"/>
      <c r="EY316" s="71"/>
      <c r="EZ316" s="71"/>
      <c r="FA316" s="71"/>
      <c r="FB316" s="71"/>
      <c r="FC316" s="71"/>
      <c r="FD316" s="71"/>
      <c r="FE316" s="71"/>
      <c r="FF316" s="71"/>
    </row>
    <row r="317" spans="1:162" s="72" customFormat="1" ht="15.75" customHeight="1" x14ac:dyDescent="0.25">
      <c r="A317" s="22">
        <f>A373+1</f>
        <v>65</v>
      </c>
      <c r="B317" s="102" t="s">
        <v>252</v>
      </c>
      <c r="C317" s="98"/>
      <c r="D317" s="98"/>
      <c r="E317" s="98"/>
      <c r="F317" s="98"/>
      <c r="G317" s="98"/>
      <c r="H317" s="98"/>
      <c r="I317" s="98"/>
      <c r="J317" s="98"/>
      <c r="K317" s="98"/>
      <c r="L317" s="104"/>
      <c r="M317" s="99" t="s">
        <v>252</v>
      </c>
      <c r="N317" s="98"/>
      <c r="O317" s="98"/>
      <c r="P317" s="98"/>
      <c r="Q317" s="98"/>
      <c r="R317" s="98"/>
      <c r="S317" s="98"/>
      <c r="T317" s="98"/>
      <c r="U317" s="98"/>
      <c r="V317" s="98"/>
      <c r="W317" s="108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  <c r="AV317" s="71"/>
      <c r="AW317" s="71"/>
      <c r="AX317" s="71"/>
      <c r="AY317" s="71"/>
      <c r="AZ317" s="71"/>
      <c r="BA317" s="71"/>
      <c r="BB317" s="71"/>
      <c r="BC317" s="71"/>
      <c r="BD317" s="71"/>
      <c r="BE317" s="71"/>
      <c r="BF317" s="71"/>
      <c r="BG317" s="71"/>
      <c r="BH317" s="71"/>
      <c r="BI317" s="71"/>
      <c r="BJ317" s="71"/>
      <c r="BK317" s="71"/>
      <c r="BL317" s="71"/>
      <c r="BM317" s="71"/>
      <c r="BN317" s="71"/>
      <c r="BO317" s="71"/>
      <c r="BP317" s="71"/>
      <c r="BQ317" s="71"/>
      <c r="BR317" s="71"/>
      <c r="BS317" s="71"/>
      <c r="BT317" s="71"/>
      <c r="BU317" s="71"/>
      <c r="BV317" s="71"/>
      <c r="BW317" s="71"/>
      <c r="BX317" s="71"/>
      <c r="BY317" s="71"/>
      <c r="BZ317" s="71"/>
      <c r="CA317" s="71"/>
      <c r="CB317" s="71"/>
      <c r="CC317" s="71"/>
      <c r="CD317" s="71"/>
      <c r="CE317" s="71"/>
      <c r="CF317" s="71"/>
      <c r="CG317" s="71"/>
      <c r="CH317" s="71"/>
      <c r="CI317" s="71"/>
      <c r="CJ317" s="71"/>
      <c r="CK317" s="71"/>
      <c r="CL317" s="71"/>
      <c r="CM317" s="71"/>
      <c r="CN317" s="71"/>
      <c r="CO317" s="71"/>
      <c r="CP317" s="71"/>
      <c r="CQ317" s="71"/>
      <c r="CR317" s="71"/>
      <c r="CS317" s="71"/>
      <c r="CT317" s="71"/>
      <c r="CU317" s="71"/>
      <c r="CV317" s="71"/>
      <c r="CW317" s="71"/>
      <c r="CX317" s="71"/>
      <c r="CY317" s="71"/>
      <c r="CZ317" s="71"/>
      <c r="DA317" s="71"/>
      <c r="DB317" s="71"/>
      <c r="DC317" s="71"/>
      <c r="DD317" s="71"/>
      <c r="DE317" s="71"/>
      <c r="DF317" s="71"/>
      <c r="DG317" s="71"/>
      <c r="DH317" s="71"/>
      <c r="DI317" s="71"/>
      <c r="DJ317" s="71"/>
      <c r="DK317" s="71"/>
      <c r="DL317" s="71"/>
      <c r="DM317" s="71"/>
      <c r="DN317" s="71"/>
      <c r="DO317" s="71"/>
      <c r="DP317" s="71"/>
      <c r="DQ317" s="71"/>
      <c r="DR317" s="71"/>
      <c r="DS317" s="71"/>
      <c r="DT317" s="71"/>
      <c r="DU317" s="71"/>
      <c r="DV317" s="71"/>
      <c r="DW317" s="71"/>
      <c r="DX317" s="71"/>
      <c r="DY317" s="71"/>
      <c r="DZ317" s="71"/>
      <c r="EA317" s="71"/>
      <c r="EB317" s="71"/>
      <c r="EC317" s="71"/>
      <c r="ED317" s="71"/>
      <c r="EE317" s="71"/>
      <c r="EF317" s="71"/>
      <c r="EG317" s="71"/>
      <c r="EH317" s="71"/>
      <c r="EI317" s="71"/>
      <c r="EJ317" s="71"/>
      <c r="EK317" s="71"/>
      <c r="EL317" s="71"/>
      <c r="EM317" s="71"/>
      <c r="EN317" s="71"/>
      <c r="EO317" s="71"/>
      <c r="EP317" s="71"/>
      <c r="EQ317" s="71"/>
      <c r="ER317" s="71"/>
      <c r="ES317" s="71"/>
      <c r="ET317" s="71"/>
      <c r="EU317" s="71"/>
      <c r="EV317" s="71"/>
      <c r="EW317" s="71"/>
      <c r="EX317" s="71"/>
      <c r="EY317" s="71"/>
      <c r="EZ317" s="71"/>
      <c r="FA317" s="71"/>
      <c r="FB317" s="71"/>
      <c r="FC317" s="71"/>
      <c r="FD317" s="71"/>
      <c r="FE317" s="71"/>
      <c r="FF317" s="71"/>
    </row>
    <row r="318" spans="1:162" ht="15.75" customHeight="1" x14ac:dyDescent="0.25">
      <c r="B318" s="102" t="str">
        <f t="array" ref="B318:B321">Label_FinancialYears</f>
        <v>2010-11</v>
      </c>
      <c r="C318" s="105">
        <f t="array" ref="C318:J321">_1676_InfrastructureEmploymentProjects_States_Impact</f>
        <v>0</v>
      </c>
      <c r="D318" s="105">
        <v>0</v>
      </c>
      <c r="E318" s="105">
        <v>0</v>
      </c>
      <c r="F318" s="103">
        <v>3500000</v>
      </c>
      <c r="G318" s="105">
        <v>0</v>
      </c>
      <c r="H318" s="103">
        <v>2500000</v>
      </c>
      <c r="I318" s="105">
        <v>0</v>
      </c>
      <c r="J318" s="105">
        <v>0</v>
      </c>
      <c r="K318" s="103">
        <f t="shared" ref="K318:K321" si="60">SUM(C318:J318)</f>
        <v>6000000</v>
      </c>
      <c r="L318" s="104"/>
      <c r="M318" s="104" t="s">
        <v>9</v>
      </c>
      <c r="N318" s="105">
        <f t="array" ref="N318:V321">C318:K321/Population_IncludingTotal</f>
        <v>0</v>
      </c>
      <c r="O318" s="105">
        <v>0</v>
      </c>
      <c r="P318" s="105">
        <v>0</v>
      </c>
      <c r="Q318" s="105">
        <v>1.5092302365222505</v>
      </c>
      <c r="R318" s="105">
        <v>0</v>
      </c>
      <c r="S318" s="105">
        <v>4.8998567281892678</v>
      </c>
      <c r="T318" s="105">
        <v>0</v>
      </c>
      <c r="U318" s="105">
        <v>0</v>
      </c>
      <c r="V318" s="105">
        <v>0.27064356332924061</v>
      </c>
      <c r="W318" s="108"/>
    </row>
    <row r="319" spans="1:162" ht="15.75" customHeight="1" x14ac:dyDescent="0.25">
      <c r="A319" s="72"/>
      <c r="B319" s="102" t="str">
        <v>2011-12</v>
      </c>
      <c r="C319" s="105">
        <v>0</v>
      </c>
      <c r="D319" s="105">
        <v>0</v>
      </c>
      <c r="E319" s="103">
        <v>3000000</v>
      </c>
      <c r="F319" s="103">
        <v>6500000</v>
      </c>
      <c r="G319" s="105">
        <v>0</v>
      </c>
      <c r="H319" s="103">
        <v>8000000</v>
      </c>
      <c r="I319" s="105">
        <v>0</v>
      </c>
      <c r="J319" s="105">
        <v>0</v>
      </c>
      <c r="K319" s="103">
        <f t="shared" si="60"/>
        <v>17500000</v>
      </c>
      <c r="L319" s="104"/>
      <c r="M319" s="104" t="s">
        <v>10</v>
      </c>
      <c r="N319" s="105">
        <v>0</v>
      </c>
      <c r="O319" s="105">
        <v>0</v>
      </c>
      <c r="P319" s="105">
        <v>0.66392171920316112</v>
      </c>
      <c r="Q319" s="105">
        <v>2.7178548849469308</v>
      </c>
      <c r="R319" s="105">
        <v>0</v>
      </c>
      <c r="S319" s="105">
        <v>15.626709171315612</v>
      </c>
      <c r="T319" s="105">
        <v>0</v>
      </c>
      <c r="U319" s="105">
        <v>0</v>
      </c>
      <c r="V319" s="105">
        <v>0.77718487207425979</v>
      </c>
      <c r="W319" s="108"/>
    </row>
    <row r="320" spans="1:162" ht="15.75" customHeight="1" x14ac:dyDescent="0.25">
      <c r="B320" s="102" t="str">
        <v>2012-13</v>
      </c>
      <c r="C320" s="105">
        <v>0</v>
      </c>
      <c r="D320" s="105">
        <v>0</v>
      </c>
      <c r="E320" s="105">
        <v>0</v>
      </c>
      <c r="F320" s="105">
        <v>0</v>
      </c>
      <c r="G320" s="105">
        <v>0</v>
      </c>
      <c r="H320" s="103">
        <v>2000000</v>
      </c>
      <c r="I320" s="105">
        <v>0</v>
      </c>
      <c r="J320" s="105">
        <v>0</v>
      </c>
      <c r="K320" s="103">
        <f t="shared" si="60"/>
        <v>2000000</v>
      </c>
      <c r="L320" s="104"/>
      <c r="M320" s="104" t="s">
        <v>11</v>
      </c>
      <c r="N320" s="105">
        <v>0</v>
      </c>
      <c r="O320" s="105">
        <v>0</v>
      </c>
      <c r="P320" s="105">
        <v>0</v>
      </c>
      <c r="Q320" s="105">
        <v>0</v>
      </c>
      <c r="R320" s="105">
        <v>0</v>
      </c>
      <c r="S320" s="105">
        <v>3.9026293965559296</v>
      </c>
      <c r="T320" s="105">
        <v>0</v>
      </c>
      <c r="U320" s="105">
        <v>0</v>
      </c>
      <c r="V320" s="105">
        <v>8.7269032143235364E-2</v>
      </c>
      <c r="W320" s="108"/>
    </row>
    <row r="321" spans="1:162" ht="15.75" customHeight="1" x14ac:dyDescent="0.25">
      <c r="B321" s="102" t="str">
        <v>2013-14</v>
      </c>
      <c r="C321" s="105">
        <v>0</v>
      </c>
      <c r="D321" s="105">
        <v>0</v>
      </c>
      <c r="E321" s="105">
        <v>0</v>
      </c>
      <c r="F321" s="105">
        <v>0</v>
      </c>
      <c r="G321" s="105">
        <v>0</v>
      </c>
      <c r="H321" s="105">
        <v>0</v>
      </c>
      <c r="I321" s="105">
        <v>0</v>
      </c>
      <c r="J321" s="105">
        <v>0</v>
      </c>
      <c r="K321" s="105">
        <f t="shared" si="60"/>
        <v>0</v>
      </c>
      <c r="L321" s="104"/>
      <c r="M321" s="104" t="s">
        <v>32</v>
      </c>
      <c r="N321" s="105">
        <v>0</v>
      </c>
      <c r="O321" s="105">
        <v>0</v>
      </c>
      <c r="P321" s="105">
        <v>0</v>
      </c>
      <c r="Q321" s="105">
        <v>0</v>
      </c>
      <c r="R321" s="105">
        <v>0</v>
      </c>
      <c r="S321" s="105">
        <v>0</v>
      </c>
      <c r="T321" s="105">
        <v>0</v>
      </c>
      <c r="U321" s="105">
        <v>0</v>
      </c>
      <c r="V321" s="105">
        <v>0</v>
      </c>
    </row>
    <row r="322" spans="1:162" s="72" customFormat="1" ht="15.75" customHeight="1" x14ac:dyDescent="0.25">
      <c r="A322" s="22">
        <f>A317+1</f>
        <v>66</v>
      </c>
      <c r="B322" s="102" t="s">
        <v>253</v>
      </c>
      <c r="C322" s="98"/>
      <c r="D322" s="98"/>
      <c r="E322" s="98"/>
      <c r="F322" s="98"/>
      <c r="G322" s="98"/>
      <c r="H322" s="98"/>
      <c r="I322" s="98"/>
      <c r="J322" s="98"/>
      <c r="K322" s="98"/>
      <c r="L322" s="104"/>
      <c r="M322" s="99" t="s">
        <v>253</v>
      </c>
      <c r="N322" s="98"/>
      <c r="O322" s="98"/>
      <c r="P322" s="98"/>
      <c r="Q322" s="98"/>
      <c r="R322" s="98"/>
      <c r="S322" s="98"/>
      <c r="T322" s="98"/>
      <c r="U322" s="98"/>
      <c r="V322" s="98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  <c r="AV322" s="71"/>
      <c r="AW322" s="71"/>
      <c r="AX322" s="71"/>
      <c r="AY322" s="71"/>
      <c r="AZ322" s="71"/>
      <c r="BA322" s="71"/>
      <c r="BB322" s="71"/>
      <c r="BC322" s="71"/>
      <c r="BD322" s="71"/>
      <c r="BE322" s="71"/>
      <c r="BF322" s="71"/>
      <c r="BG322" s="71"/>
      <c r="BH322" s="71"/>
      <c r="BI322" s="71"/>
      <c r="BJ322" s="71"/>
      <c r="BK322" s="71"/>
      <c r="BL322" s="71"/>
      <c r="BM322" s="71"/>
      <c r="BN322" s="71"/>
      <c r="BO322" s="71"/>
      <c r="BP322" s="71"/>
      <c r="BQ322" s="71"/>
      <c r="BR322" s="71"/>
      <c r="BS322" s="71"/>
      <c r="BT322" s="71"/>
      <c r="BU322" s="71"/>
      <c r="BV322" s="71"/>
      <c r="BW322" s="71"/>
      <c r="BX322" s="71"/>
      <c r="BY322" s="71"/>
      <c r="BZ322" s="71"/>
      <c r="CA322" s="71"/>
      <c r="CB322" s="71"/>
      <c r="CC322" s="71"/>
      <c r="CD322" s="71"/>
      <c r="CE322" s="71"/>
      <c r="CF322" s="71"/>
      <c r="CG322" s="71"/>
      <c r="CH322" s="71"/>
      <c r="CI322" s="71"/>
      <c r="CJ322" s="71"/>
      <c r="CK322" s="71"/>
      <c r="CL322" s="71"/>
      <c r="CM322" s="71"/>
      <c r="CN322" s="71"/>
      <c r="CO322" s="71"/>
      <c r="CP322" s="71"/>
      <c r="CQ322" s="71"/>
      <c r="CR322" s="71"/>
      <c r="CS322" s="71"/>
      <c r="CT322" s="71"/>
      <c r="CU322" s="71"/>
      <c r="CV322" s="71"/>
      <c r="CW322" s="71"/>
      <c r="CX322" s="71"/>
      <c r="CY322" s="71"/>
      <c r="CZ322" s="71"/>
      <c r="DA322" s="71"/>
      <c r="DB322" s="71"/>
      <c r="DC322" s="71"/>
      <c r="DD322" s="71"/>
      <c r="DE322" s="71"/>
      <c r="DF322" s="71"/>
      <c r="DG322" s="71"/>
      <c r="DH322" s="71"/>
      <c r="DI322" s="71"/>
      <c r="DJ322" s="71"/>
      <c r="DK322" s="71"/>
      <c r="DL322" s="71"/>
      <c r="DM322" s="71"/>
      <c r="DN322" s="71"/>
      <c r="DO322" s="71"/>
      <c r="DP322" s="71"/>
      <c r="DQ322" s="71"/>
      <c r="DR322" s="71"/>
      <c r="DS322" s="71"/>
      <c r="DT322" s="71"/>
      <c r="DU322" s="71"/>
      <c r="DV322" s="71"/>
      <c r="DW322" s="71"/>
      <c r="DX322" s="71"/>
      <c r="DY322" s="71"/>
      <c r="DZ322" s="71"/>
      <c r="EA322" s="71"/>
      <c r="EB322" s="71"/>
      <c r="EC322" s="71"/>
      <c r="ED322" s="71"/>
      <c r="EE322" s="71"/>
      <c r="EF322" s="71"/>
      <c r="EG322" s="71"/>
      <c r="EH322" s="71"/>
      <c r="EI322" s="71"/>
      <c r="EJ322" s="71"/>
      <c r="EK322" s="71"/>
      <c r="EL322" s="71"/>
      <c r="EM322" s="71"/>
      <c r="EN322" s="71"/>
      <c r="EO322" s="71"/>
      <c r="EP322" s="71"/>
      <c r="EQ322" s="71"/>
      <c r="ER322" s="71"/>
      <c r="ES322" s="71"/>
      <c r="ET322" s="71"/>
      <c r="EU322" s="71"/>
      <c r="EV322" s="71"/>
      <c r="EW322" s="71"/>
      <c r="EX322" s="71"/>
      <c r="EY322" s="71"/>
      <c r="EZ322" s="71"/>
      <c r="FA322" s="71"/>
      <c r="FB322" s="71"/>
      <c r="FC322" s="71"/>
      <c r="FD322" s="71"/>
      <c r="FE322" s="71"/>
      <c r="FF322" s="71"/>
    </row>
    <row r="323" spans="1:162" ht="15.75" customHeight="1" x14ac:dyDescent="0.25">
      <c r="B323" s="102" t="str">
        <f t="array" ref="B323:B326">Label_FinancialYears</f>
        <v>2010-11</v>
      </c>
      <c r="C323" s="103">
        <f t="array" ref="C323:J326">_1677_RegionalInfrastructureFund_Stream1_CommittedInfrastructure</f>
        <v>1400000</v>
      </c>
      <c r="D323" s="105">
        <v>0</v>
      </c>
      <c r="E323" s="103">
        <v>10000000</v>
      </c>
      <c r="F323" s="105">
        <v>0</v>
      </c>
      <c r="G323" s="105">
        <v>0</v>
      </c>
      <c r="H323" s="105">
        <v>0</v>
      </c>
      <c r="I323" s="105">
        <v>0</v>
      </c>
      <c r="J323" s="105">
        <v>0</v>
      </c>
      <c r="K323" s="103">
        <f t="shared" ref="K323:K326" si="61">SUM(C323:J323)</f>
        <v>11400000</v>
      </c>
      <c r="L323" s="104"/>
      <c r="M323" s="104" t="s">
        <v>9</v>
      </c>
      <c r="N323" s="105">
        <f t="array" ref="N323:V326">C323:K326/Population_IncludingTotal</f>
        <v>0.19498903256330771</v>
      </c>
      <c r="O323" s="105">
        <v>0</v>
      </c>
      <c r="P323" s="105">
        <v>2.2538350129663129</v>
      </c>
      <c r="Q323" s="105">
        <v>0</v>
      </c>
      <c r="R323" s="105">
        <v>0</v>
      </c>
      <c r="S323" s="105">
        <v>0</v>
      </c>
      <c r="T323" s="105">
        <v>0</v>
      </c>
      <c r="U323" s="105">
        <v>0</v>
      </c>
      <c r="V323" s="105">
        <v>0.51422277032555719</v>
      </c>
    </row>
    <row r="324" spans="1:162" ht="15.75" customHeight="1" x14ac:dyDescent="0.25">
      <c r="A324" s="72"/>
      <c r="B324" s="102" t="str">
        <v>2011-12</v>
      </c>
      <c r="C324" s="105">
        <v>0</v>
      </c>
      <c r="D324" s="105">
        <v>0</v>
      </c>
      <c r="E324" s="103">
        <v>52000000</v>
      </c>
      <c r="F324" s="105">
        <v>0</v>
      </c>
      <c r="G324" s="105">
        <v>0</v>
      </c>
      <c r="H324" s="105">
        <v>0</v>
      </c>
      <c r="I324" s="105">
        <v>0</v>
      </c>
      <c r="J324" s="105">
        <v>0</v>
      </c>
      <c r="K324" s="103">
        <f t="shared" si="61"/>
        <v>52000000</v>
      </c>
      <c r="L324" s="104"/>
      <c r="M324" s="104" t="s">
        <v>10</v>
      </c>
      <c r="N324" s="105">
        <v>0</v>
      </c>
      <c r="O324" s="105">
        <v>0</v>
      </c>
      <c r="P324" s="105">
        <v>11.507976466188127</v>
      </c>
      <c r="Q324" s="105">
        <v>0</v>
      </c>
      <c r="R324" s="105">
        <v>0</v>
      </c>
      <c r="S324" s="105">
        <v>0</v>
      </c>
      <c r="T324" s="105">
        <v>0</v>
      </c>
      <c r="U324" s="105">
        <v>0</v>
      </c>
      <c r="V324" s="105">
        <v>2.3093493341635147</v>
      </c>
    </row>
    <row r="325" spans="1:162" ht="15.75" customHeight="1" x14ac:dyDescent="0.25">
      <c r="B325" s="102" t="str">
        <v>2012-13</v>
      </c>
      <c r="C325" s="105">
        <v>0</v>
      </c>
      <c r="D325" s="105">
        <v>0</v>
      </c>
      <c r="E325" s="103">
        <v>37000000</v>
      </c>
      <c r="F325" s="103">
        <v>14220000</v>
      </c>
      <c r="G325" s="105">
        <v>0</v>
      </c>
      <c r="H325" s="102">
        <v>275000</v>
      </c>
      <c r="I325" s="105">
        <v>0</v>
      </c>
      <c r="J325" s="102">
        <v>600000</v>
      </c>
      <c r="K325" s="103">
        <f t="shared" si="61"/>
        <v>52095000</v>
      </c>
      <c r="L325" s="104"/>
      <c r="M325" s="104" t="s">
        <v>11</v>
      </c>
      <c r="N325" s="105">
        <v>0</v>
      </c>
      <c r="O325" s="105">
        <v>0</v>
      </c>
      <c r="P325" s="105">
        <v>8.0279703164712686</v>
      </c>
      <c r="Q325" s="105">
        <v>5.7350133454002528</v>
      </c>
      <c r="R325" s="105">
        <v>0</v>
      </c>
      <c r="S325" s="105">
        <v>0.53661154202644035</v>
      </c>
      <c r="T325" s="105">
        <v>0</v>
      </c>
      <c r="U325" s="105">
        <v>2.5073758639999331</v>
      </c>
      <c r="V325" s="105">
        <v>2.2731401147509231</v>
      </c>
    </row>
    <row r="326" spans="1:162" ht="15.75" customHeight="1" x14ac:dyDescent="0.25">
      <c r="B326" s="102" t="str">
        <v>2013-14</v>
      </c>
      <c r="C326" s="105">
        <v>0</v>
      </c>
      <c r="D326" s="105">
        <v>0</v>
      </c>
      <c r="E326" s="105">
        <v>0</v>
      </c>
      <c r="F326" s="105">
        <v>0</v>
      </c>
      <c r="G326" s="105">
        <v>0</v>
      </c>
      <c r="H326" s="105">
        <v>0</v>
      </c>
      <c r="I326" s="105">
        <v>0</v>
      </c>
      <c r="J326" s="105">
        <v>0</v>
      </c>
      <c r="K326" s="105">
        <f t="shared" si="61"/>
        <v>0</v>
      </c>
      <c r="L326" s="104"/>
      <c r="M326" s="104" t="s">
        <v>32</v>
      </c>
      <c r="N326" s="105">
        <v>0</v>
      </c>
      <c r="O326" s="105">
        <v>0</v>
      </c>
      <c r="P326" s="105">
        <v>0</v>
      </c>
      <c r="Q326" s="105">
        <v>0</v>
      </c>
      <c r="R326" s="105">
        <v>0</v>
      </c>
      <c r="S326" s="105">
        <v>0</v>
      </c>
      <c r="T326" s="105">
        <v>0</v>
      </c>
      <c r="U326" s="105">
        <v>0</v>
      </c>
      <c r="V326" s="105">
        <v>0</v>
      </c>
    </row>
    <row r="327" spans="1:162" s="72" customFormat="1" ht="15.75" customHeight="1" x14ac:dyDescent="0.25">
      <c r="A327" s="22">
        <f>A322+1</f>
        <v>67</v>
      </c>
      <c r="B327" s="102" t="s">
        <v>254</v>
      </c>
      <c r="C327" s="98"/>
      <c r="D327" s="98"/>
      <c r="E327" s="98"/>
      <c r="F327" s="98"/>
      <c r="G327" s="98"/>
      <c r="H327" s="98"/>
      <c r="I327" s="98"/>
      <c r="J327" s="98"/>
      <c r="K327" s="98"/>
      <c r="L327" s="104"/>
      <c r="M327" s="99" t="s">
        <v>254</v>
      </c>
      <c r="N327" s="98"/>
      <c r="O327" s="98"/>
      <c r="P327" s="98"/>
      <c r="Q327" s="98"/>
      <c r="R327" s="98"/>
      <c r="S327" s="98"/>
      <c r="T327" s="98"/>
      <c r="U327" s="98"/>
      <c r="V327" s="98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  <c r="AY327" s="71"/>
      <c r="AZ327" s="71"/>
      <c r="BA327" s="71"/>
      <c r="BB327" s="71"/>
      <c r="BC327" s="71"/>
      <c r="BD327" s="71"/>
      <c r="BE327" s="71"/>
      <c r="BF327" s="71"/>
      <c r="BG327" s="71"/>
      <c r="BH327" s="71"/>
      <c r="BI327" s="71"/>
      <c r="BJ327" s="71"/>
      <c r="BK327" s="71"/>
      <c r="BL327" s="71"/>
      <c r="BM327" s="71"/>
      <c r="BN327" s="71"/>
      <c r="BO327" s="71"/>
      <c r="BP327" s="71"/>
      <c r="BQ327" s="71"/>
      <c r="BR327" s="71"/>
      <c r="BS327" s="71"/>
      <c r="BT327" s="71"/>
      <c r="BU327" s="71"/>
      <c r="BV327" s="71"/>
      <c r="BW327" s="71"/>
      <c r="BX327" s="71"/>
      <c r="BY327" s="71"/>
      <c r="BZ327" s="71"/>
      <c r="CA327" s="71"/>
      <c r="CB327" s="71"/>
      <c r="CC327" s="71"/>
      <c r="CD327" s="71"/>
      <c r="CE327" s="71"/>
      <c r="CF327" s="71"/>
      <c r="CG327" s="71"/>
      <c r="CH327" s="71"/>
      <c r="CI327" s="71"/>
      <c r="CJ327" s="71"/>
      <c r="CK327" s="71"/>
      <c r="CL327" s="71"/>
      <c r="CM327" s="71"/>
      <c r="CN327" s="71"/>
      <c r="CO327" s="71"/>
      <c r="CP327" s="71"/>
      <c r="CQ327" s="71"/>
      <c r="CR327" s="71"/>
      <c r="CS327" s="71"/>
      <c r="CT327" s="71"/>
      <c r="CU327" s="71"/>
      <c r="CV327" s="71"/>
      <c r="CW327" s="71"/>
      <c r="CX327" s="71"/>
      <c r="CY327" s="71"/>
      <c r="CZ327" s="71"/>
      <c r="DA327" s="71"/>
      <c r="DB327" s="71"/>
      <c r="DC327" s="71"/>
      <c r="DD327" s="71"/>
      <c r="DE327" s="71"/>
      <c r="DF327" s="71"/>
      <c r="DG327" s="71"/>
      <c r="DH327" s="71"/>
      <c r="DI327" s="71"/>
      <c r="DJ327" s="71"/>
      <c r="DK327" s="71"/>
      <c r="DL327" s="71"/>
      <c r="DM327" s="71"/>
      <c r="DN327" s="71"/>
      <c r="DO327" s="71"/>
      <c r="DP327" s="71"/>
      <c r="DQ327" s="71"/>
      <c r="DR327" s="71"/>
      <c r="DS327" s="71"/>
      <c r="DT327" s="71"/>
      <c r="DU327" s="71"/>
      <c r="DV327" s="71"/>
      <c r="DW327" s="71"/>
      <c r="DX327" s="71"/>
      <c r="DY327" s="71"/>
      <c r="DZ327" s="71"/>
      <c r="EA327" s="71"/>
      <c r="EB327" s="71"/>
      <c r="EC327" s="71"/>
      <c r="ED327" s="71"/>
      <c r="EE327" s="71"/>
      <c r="EF327" s="71"/>
      <c r="EG327" s="71"/>
      <c r="EH327" s="71"/>
      <c r="EI327" s="71"/>
      <c r="EJ327" s="71"/>
      <c r="EK327" s="71"/>
      <c r="EL327" s="71"/>
      <c r="EM327" s="71"/>
      <c r="EN327" s="71"/>
      <c r="EO327" s="71"/>
      <c r="EP327" s="71"/>
      <c r="EQ327" s="71"/>
      <c r="ER327" s="71"/>
      <c r="ES327" s="71"/>
      <c r="ET327" s="71"/>
      <c r="EU327" s="71"/>
      <c r="EV327" s="71"/>
      <c r="EW327" s="71"/>
      <c r="EX327" s="71"/>
      <c r="EY327" s="71"/>
      <c r="EZ327" s="71"/>
      <c r="FA327" s="71"/>
      <c r="FB327" s="71"/>
      <c r="FC327" s="71"/>
      <c r="FD327" s="71"/>
      <c r="FE327" s="71"/>
      <c r="FF327" s="71"/>
    </row>
    <row r="328" spans="1:162" ht="15.75" customHeight="1" x14ac:dyDescent="0.25">
      <c r="B328" s="102" t="str">
        <f t="array" ref="B328:B331">Label_FinancialYears</f>
        <v>2010-11</v>
      </c>
      <c r="C328" s="102">
        <f t="array" ref="C328:J331">_1678_LocalGovernmentReformFundforLocalGovernmentandRegionalDevelopment</f>
        <v>813000</v>
      </c>
      <c r="D328" s="103">
        <v>1505000</v>
      </c>
      <c r="E328" s="103">
        <v>1876000</v>
      </c>
      <c r="F328" s="103">
        <v>1352000</v>
      </c>
      <c r="G328" s="103">
        <v>1735000</v>
      </c>
      <c r="H328" s="102">
        <v>356000</v>
      </c>
      <c r="I328" s="102">
        <v>142000</v>
      </c>
      <c r="J328" s="102">
        <v>338000</v>
      </c>
      <c r="K328" s="103">
        <f t="shared" ref="K328:K331" si="62">SUM(C328:J328)</f>
        <v>8117000</v>
      </c>
      <c r="L328" s="104"/>
      <c r="M328" s="104" t="s">
        <v>9</v>
      </c>
      <c r="N328" s="105">
        <f t="array" ref="N328:V331">C328:K331/Population_IncludingTotal</f>
        <v>0.11323291676712084</v>
      </c>
      <c r="O328" s="105">
        <v>0.27384991678055853</v>
      </c>
      <c r="P328" s="105">
        <v>0.42281944843248026</v>
      </c>
      <c r="Q328" s="105">
        <v>0.58299407993659513</v>
      </c>
      <c r="R328" s="105">
        <v>1.0627988547500065</v>
      </c>
      <c r="S328" s="105">
        <v>0.69773959809415176</v>
      </c>
      <c r="T328" s="105">
        <v>0.38921917699330927</v>
      </c>
      <c r="U328" s="105">
        <v>1.46765726294947</v>
      </c>
      <c r="V328" s="105">
        <v>0.36613563392390763</v>
      </c>
    </row>
    <row r="329" spans="1:162" ht="15.75" customHeight="1" x14ac:dyDescent="0.25">
      <c r="A329" s="72"/>
      <c r="B329" s="102" t="str">
        <v>2011-12</v>
      </c>
      <c r="C329" s="103">
        <v>2438000</v>
      </c>
      <c r="D329" s="102">
        <v>863000</v>
      </c>
      <c r="E329" s="102">
        <v>900000</v>
      </c>
      <c r="F329" s="102">
        <v>764000</v>
      </c>
      <c r="G329" s="103">
        <v>1689000</v>
      </c>
      <c r="H329" s="103">
        <v>1003000</v>
      </c>
      <c r="I329" s="102">
        <v>295000</v>
      </c>
      <c r="J329" s="103">
        <v>1063000</v>
      </c>
      <c r="K329" s="103">
        <f t="shared" si="62"/>
        <v>9015000</v>
      </c>
      <c r="L329" s="104"/>
      <c r="M329" s="104" t="s">
        <v>10</v>
      </c>
      <c r="N329" s="105">
        <v>0.33573905005954618</v>
      </c>
      <c r="O329" s="105">
        <v>0.15458552986295088</v>
      </c>
      <c r="P329" s="105">
        <v>0.19917651576094836</v>
      </c>
      <c r="Q329" s="105">
        <v>0.31945248186145464</v>
      </c>
      <c r="R329" s="105">
        <v>1.025531421396265</v>
      </c>
      <c r="S329" s="105">
        <v>1.959198662353695</v>
      </c>
      <c r="T329" s="105">
        <v>0.79491684361425785</v>
      </c>
      <c r="U329" s="105">
        <v>4.5680545588153141</v>
      </c>
      <c r="V329" s="105">
        <v>0.40036123552854014</v>
      </c>
    </row>
    <row r="330" spans="1:162" ht="15.75" customHeight="1" x14ac:dyDescent="0.25">
      <c r="B330" s="102" t="str">
        <v>2012-13</v>
      </c>
      <c r="C330" s="105">
        <v>0</v>
      </c>
      <c r="D330" s="105">
        <v>0</v>
      </c>
      <c r="E330" s="102">
        <v>208000</v>
      </c>
      <c r="F330" s="103">
        <v>1225000</v>
      </c>
      <c r="G330" s="102">
        <v>137000</v>
      </c>
      <c r="H330" s="102">
        <v>157000</v>
      </c>
      <c r="I330" s="105">
        <v>0</v>
      </c>
      <c r="J330" s="102">
        <v>150000</v>
      </c>
      <c r="K330" s="103">
        <f t="shared" si="62"/>
        <v>1877000</v>
      </c>
      <c r="L330" s="104"/>
      <c r="M330" s="104" t="s">
        <v>11</v>
      </c>
      <c r="N330" s="105">
        <v>0</v>
      </c>
      <c r="O330" s="105">
        <v>0</v>
      </c>
      <c r="P330" s="105">
        <v>4.5130211508811455E-2</v>
      </c>
      <c r="Q330" s="105">
        <v>0.49405002448068286</v>
      </c>
      <c r="R330" s="105">
        <v>8.2421036736319467E-2</v>
      </c>
      <c r="S330" s="105">
        <v>0.30635640762964045</v>
      </c>
      <c r="T330" s="105">
        <v>0</v>
      </c>
      <c r="U330" s="105">
        <v>0.62684396599998327</v>
      </c>
      <c r="V330" s="105">
        <v>8.1901986666426382E-2</v>
      </c>
    </row>
    <row r="331" spans="1:162" ht="15.75" customHeight="1" x14ac:dyDescent="0.25">
      <c r="B331" s="102" t="str">
        <v>2013-14</v>
      </c>
      <c r="C331" s="105">
        <v>0</v>
      </c>
      <c r="D331" s="105">
        <v>0</v>
      </c>
      <c r="E331" s="105">
        <v>0</v>
      </c>
      <c r="F331" s="105">
        <v>0</v>
      </c>
      <c r="G331" s="105">
        <v>0</v>
      </c>
      <c r="H331" s="105">
        <v>0</v>
      </c>
      <c r="I331" s="105">
        <v>0</v>
      </c>
      <c r="J331" s="105">
        <v>0</v>
      </c>
      <c r="K331" s="105">
        <f t="shared" si="62"/>
        <v>0</v>
      </c>
      <c r="L331" s="104"/>
      <c r="M331" s="104" t="s">
        <v>32</v>
      </c>
      <c r="N331" s="105">
        <v>0</v>
      </c>
      <c r="O331" s="105">
        <v>0</v>
      </c>
      <c r="P331" s="105">
        <v>0</v>
      </c>
      <c r="Q331" s="105">
        <v>0</v>
      </c>
      <c r="R331" s="105">
        <v>0</v>
      </c>
      <c r="S331" s="105">
        <v>0</v>
      </c>
      <c r="T331" s="105">
        <v>0</v>
      </c>
      <c r="U331" s="105">
        <v>0</v>
      </c>
      <c r="V331" s="105">
        <v>0</v>
      </c>
    </row>
    <row r="332" spans="1:162" s="72" customFormat="1" ht="15.75" customHeight="1" x14ac:dyDescent="0.25">
      <c r="A332" s="22">
        <f>A327+1</f>
        <v>68</v>
      </c>
      <c r="B332" s="102" t="s">
        <v>255</v>
      </c>
      <c r="C332" s="98"/>
      <c r="D332" s="98"/>
      <c r="E332" s="98"/>
      <c r="F332" s="98"/>
      <c r="G332" s="98"/>
      <c r="H332" s="98"/>
      <c r="I332" s="98"/>
      <c r="J332" s="98"/>
      <c r="K332" s="98"/>
      <c r="L332" s="104"/>
      <c r="M332" s="99" t="s">
        <v>255</v>
      </c>
      <c r="N332" s="98"/>
      <c r="O332" s="98"/>
      <c r="P332" s="98"/>
      <c r="Q332" s="98"/>
      <c r="R332" s="98"/>
      <c r="S332" s="98"/>
      <c r="T332" s="98"/>
      <c r="U332" s="98"/>
      <c r="V332" s="98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71"/>
      <c r="BI332" s="71"/>
      <c r="BJ332" s="71"/>
      <c r="BK332" s="71"/>
      <c r="BL332" s="71"/>
      <c r="BM332" s="71"/>
      <c r="BN332" s="71"/>
      <c r="BO332" s="71"/>
      <c r="BP332" s="71"/>
      <c r="BQ332" s="71"/>
      <c r="BR332" s="71"/>
      <c r="BS332" s="71"/>
      <c r="BT332" s="71"/>
      <c r="BU332" s="71"/>
      <c r="BV332" s="71"/>
      <c r="BW332" s="71"/>
      <c r="BX332" s="71"/>
      <c r="BY332" s="71"/>
      <c r="BZ332" s="71"/>
      <c r="CA332" s="71"/>
      <c r="CB332" s="71"/>
      <c r="CC332" s="71"/>
      <c r="CD332" s="71"/>
      <c r="CE332" s="71"/>
      <c r="CF332" s="71"/>
      <c r="CG332" s="71"/>
      <c r="CH332" s="71"/>
      <c r="CI332" s="71"/>
      <c r="CJ332" s="71"/>
      <c r="CK332" s="71"/>
      <c r="CL332" s="71"/>
      <c r="CM332" s="71"/>
      <c r="CN332" s="71"/>
      <c r="CO332" s="71"/>
      <c r="CP332" s="71"/>
      <c r="CQ332" s="71"/>
      <c r="CR332" s="71"/>
      <c r="CS332" s="71"/>
      <c r="CT332" s="71"/>
      <c r="CU332" s="71"/>
      <c r="CV332" s="71"/>
      <c r="CW332" s="71"/>
      <c r="CX332" s="71"/>
      <c r="CY332" s="71"/>
      <c r="CZ332" s="71"/>
      <c r="DA332" s="71"/>
      <c r="DB332" s="71"/>
      <c r="DC332" s="71"/>
      <c r="DD332" s="71"/>
      <c r="DE332" s="71"/>
      <c r="DF332" s="71"/>
      <c r="DG332" s="71"/>
      <c r="DH332" s="71"/>
      <c r="DI332" s="71"/>
      <c r="DJ332" s="71"/>
      <c r="DK332" s="71"/>
      <c r="DL332" s="71"/>
      <c r="DM332" s="71"/>
      <c r="DN332" s="71"/>
      <c r="DO332" s="71"/>
      <c r="DP332" s="71"/>
      <c r="DQ332" s="71"/>
      <c r="DR332" s="71"/>
      <c r="DS332" s="71"/>
      <c r="DT332" s="71"/>
      <c r="DU332" s="71"/>
      <c r="DV332" s="71"/>
      <c r="DW332" s="71"/>
      <c r="DX332" s="71"/>
      <c r="DY332" s="71"/>
      <c r="DZ332" s="71"/>
      <c r="EA332" s="71"/>
      <c r="EB332" s="71"/>
      <c r="EC332" s="71"/>
      <c r="ED332" s="71"/>
      <c r="EE332" s="71"/>
      <c r="EF332" s="71"/>
      <c r="EG332" s="71"/>
      <c r="EH332" s="71"/>
      <c r="EI332" s="71"/>
      <c r="EJ332" s="71"/>
      <c r="EK332" s="71"/>
      <c r="EL332" s="71"/>
      <c r="EM332" s="71"/>
      <c r="EN332" s="71"/>
      <c r="EO332" s="71"/>
      <c r="EP332" s="71"/>
      <c r="EQ332" s="71"/>
      <c r="ER332" s="71"/>
      <c r="ES332" s="71"/>
      <c r="ET332" s="71"/>
      <c r="EU332" s="71"/>
      <c r="EV332" s="71"/>
      <c r="EW332" s="71"/>
      <c r="EX332" s="71"/>
      <c r="EY332" s="71"/>
      <c r="EZ332" s="71"/>
      <c r="FA332" s="71"/>
      <c r="FB332" s="71"/>
      <c r="FC332" s="71"/>
      <c r="FD332" s="71"/>
      <c r="FE332" s="71"/>
      <c r="FF332" s="71"/>
    </row>
    <row r="333" spans="1:162" ht="15.75" customHeight="1" x14ac:dyDescent="0.25">
      <c r="B333" s="102" t="str">
        <f t="array" ref="B333:B336">Label_FinancialYears</f>
        <v>2010-11</v>
      </c>
      <c r="C333" s="105">
        <f t="array" ref="C333:J336">_1679_AdelaideOvalDevelopmentandPrecinctWorks</f>
        <v>0</v>
      </c>
      <c r="D333" s="105">
        <v>0</v>
      </c>
      <c r="E333" s="105">
        <v>0</v>
      </c>
      <c r="F333" s="105">
        <v>0</v>
      </c>
      <c r="G333" s="105">
        <v>0</v>
      </c>
      <c r="H333" s="105">
        <v>0</v>
      </c>
      <c r="I333" s="105">
        <v>0</v>
      </c>
      <c r="J333" s="105">
        <v>0</v>
      </c>
      <c r="K333" s="105">
        <f t="shared" ref="K333:K336" si="63">SUM(C333:J333)</f>
        <v>0</v>
      </c>
      <c r="L333" s="104"/>
      <c r="M333" s="104" t="s">
        <v>9</v>
      </c>
      <c r="N333" s="105">
        <f t="array" ref="N333:V336">C333:K336/Population_IncludingTotal</f>
        <v>0</v>
      </c>
      <c r="O333" s="105">
        <v>0</v>
      </c>
      <c r="P333" s="105">
        <v>0</v>
      </c>
      <c r="Q333" s="105">
        <v>0</v>
      </c>
      <c r="R333" s="105">
        <v>0</v>
      </c>
      <c r="S333" s="105">
        <v>0</v>
      </c>
      <c r="T333" s="105">
        <v>0</v>
      </c>
      <c r="U333" s="105">
        <v>0</v>
      </c>
      <c r="V333" s="105">
        <v>0</v>
      </c>
    </row>
    <row r="334" spans="1:162" ht="15.75" customHeight="1" x14ac:dyDescent="0.25">
      <c r="A334" s="72"/>
      <c r="B334" s="102" t="str">
        <v>2011-12</v>
      </c>
      <c r="C334" s="105">
        <v>0</v>
      </c>
      <c r="D334" s="105">
        <v>0</v>
      </c>
      <c r="E334" s="105">
        <v>0</v>
      </c>
      <c r="F334" s="105">
        <v>0</v>
      </c>
      <c r="G334" s="103">
        <v>30000000</v>
      </c>
      <c r="H334" s="105">
        <v>0</v>
      </c>
      <c r="I334" s="105">
        <v>0</v>
      </c>
      <c r="J334" s="105">
        <v>0</v>
      </c>
      <c r="K334" s="103">
        <f t="shared" si="63"/>
        <v>30000000</v>
      </c>
      <c r="L334" s="104"/>
      <c r="M334" s="104" t="s">
        <v>10</v>
      </c>
      <c r="N334" s="105">
        <v>0</v>
      </c>
      <c r="O334" s="105">
        <v>0</v>
      </c>
      <c r="P334" s="105">
        <v>0</v>
      </c>
      <c r="Q334" s="105">
        <v>0</v>
      </c>
      <c r="R334" s="105">
        <v>18.215478177553553</v>
      </c>
      <c r="S334" s="105">
        <v>0</v>
      </c>
      <c r="T334" s="105">
        <v>0</v>
      </c>
      <c r="U334" s="105">
        <v>0</v>
      </c>
      <c r="V334" s="105">
        <v>1.3323169235558738</v>
      </c>
    </row>
    <row r="335" spans="1:162" ht="15.75" customHeight="1" x14ac:dyDescent="0.25">
      <c r="B335" s="102" t="str">
        <v>2012-13</v>
      </c>
      <c r="C335" s="105">
        <v>0</v>
      </c>
      <c r="D335" s="105">
        <v>0</v>
      </c>
      <c r="E335" s="105">
        <v>0</v>
      </c>
      <c r="F335" s="105">
        <v>0</v>
      </c>
      <c r="G335" s="105">
        <v>0</v>
      </c>
      <c r="H335" s="105">
        <v>0</v>
      </c>
      <c r="I335" s="105">
        <v>0</v>
      </c>
      <c r="J335" s="105">
        <v>0</v>
      </c>
      <c r="K335" s="105">
        <f t="shared" si="63"/>
        <v>0</v>
      </c>
      <c r="L335" s="104"/>
      <c r="M335" s="104" t="s">
        <v>11</v>
      </c>
      <c r="N335" s="105">
        <v>0</v>
      </c>
      <c r="O335" s="105">
        <v>0</v>
      </c>
      <c r="P335" s="105">
        <v>0</v>
      </c>
      <c r="Q335" s="105">
        <v>0</v>
      </c>
      <c r="R335" s="105">
        <v>0</v>
      </c>
      <c r="S335" s="105">
        <v>0</v>
      </c>
      <c r="T335" s="105">
        <v>0</v>
      </c>
      <c r="U335" s="105">
        <v>0</v>
      </c>
      <c r="V335" s="105">
        <v>0</v>
      </c>
    </row>
    <row r="336" spans="1:162" ht="15.75" customHeight="1" x14ac:dyDescent="0.25">
      <c r="B336" s="102" t="str">
        <v>2013-14</v>
      </c>
      <c r="C336" s="105">
        <v>0</v>
      </c>
      <c r="D336" s="105">
        <v>0</v>
      </c>
      <c r="E336" s="105">
        <v>0</v>
      </c>
      <c r="F336" s="105">
        <v>0</v>
      </c>
      <c r="G336" s="105">
        <v>0</v>
      </c>
      <c r="H336" s="105">
        <v>0</v>
      </c>
      <c r="I336" s="105">
        <v>0</v>
      </c>
      <c r="J336" s="105">
        <v>0</v>
      </c>
      <c r="K336" s="105">
        <f t="shared" si="63"/>
        <v>0</v>
      </c>
      <c r="L336" s="104"/>
      <c r="M336" s="104" t="s">
        <v>32</v>
      </c>
      <c r="N336" s="105">
        <v>0</v>
      </c>
      <c r="O336" s="105">
        <v>0</v>
      </c>
      <c r="P336" s="105">
        <v>0</v>
      </c>
      <c r="Q336" s="105">
        <v>0</v>
      </c>
      <c r="R336" s="105">
        <v>0</v>
      </c>
      <c r="S336" s="105">
        <v>0</v>
      </c>
      <c r="T336" s="105">
        <v>0</v>
      </c>
      <c r="U336" s="105">
        <v>0</v>
      </c>
      <c r="V336" s="105">
        <v>0</v>
      </c>
    </row>
    <row r="337" spans="1:162" s="72" customFormat="1" ht="15.75" customHeight="1" x14ac:dyDescent="0.25">
      <c r="A337" s="22">
        <f>A332+1</f>
        <v>69</v>
      </c>
      <c r="B337" s="102" t="s">
        <v>256</v>
      </c>
      <c r="C337" s="98"/>
      <c r="D337" s="98"/>
      <c r="E337" s="98"/>
      <c r="F337" s="98"/>
      <c r="G337" s="98"/>
      <c r="H337" s="98"/>
      <c r="I337" s="98"/>
      <c r="J337" s="98"/>
      <c r="K337" s="98"/>
      <c r="L337" s="104"/>
      <c r="M337" s="99" t="s">
        <v>256</v>
      </c>
      <c r="N337" s="98"/>
      <c r="O337" s="98"/>
      <c r="P337" s="98"/>
      <c r="Q337" s="98"/>
      <c r="R337" s="98"/>
      <c r="S337" s="98"/>
      <c r="T337" s="98"/>
      <c r="U337" s="98"/>
      <c r="V337" s="98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  <c r="BA337" s="71"/>
      <c r="BB337" s="71"/>
      <c r="BC337" s="71"/>
      <c r="BD337" s="71"/>
      <c r="BE337" s="71"/>
      <c r="BF337" s="71"/>
      <c r="BG337" s="71"/>
      <c r="BH337" s="71"/>
      <c r="BI337" s="71"/>
      <c r="BJ337" s="71"/>
      <c r="BK337" s="71"/>
      <c r="BL337" s="71"/>
      <c r="BM337" s="71"/>
      <c r="BN337" s="71"/>
      <c r="BO337" s="71"/>
      <c r="BP337" s="71"/>
      <c r="BQ337" s="71"/>
      <c r="BR337" s="71"/>
      <c r="BS337" s="71"/>
      <c r="BT337" s="71"/>
      <c r="BU337" s="71"/>
      <c r="BV337" s="71"/>
      <c r="BW337" s="71"/>
      <c r="BX337" s="71"/>
      <c r="BY337" s="71"/>
      <c r="BZ337" s="71"/>
      <c r="CA337" s="71"/>
      <c r="CB337" s="71"/>
      <c r="CC337" s="71"/>
      <c r="CD337" s="71"/>
      <c r="CE337" s="71"/>
      <c r="CF337" s="71"/>
      <c r="CG337" s="71"/>
      <c r="CH337" s="71"/>
      <c r="CI337" s="71"/>
      <c r="CJ337" s="71"/>
      <c r="CK337" s="71"/>
      <c r="CL337" s="71"/>
      <c r="CM337" s="71"/>
      <c r="CN337" s="71"/>
      <c r="CO337" s="71"/>
      <c r="CP337" s="71"/>
      <c r="CQ337" s="71"/>
      <c r="CR337" s="71"/>
      <c r="CS337" s="71"/>
      <c r="CT337" s="71"/>
      <c r="CU337" s="71"/>
      <c r="CV337" s="71"/>
      <c r="CW337" s="71"/>
      <c r="CX337" s="71"/>
      <c r="CY337" s="71"/>
      <c r="CZ337" s="71"/>
      <c r="DA337" s="71"/>
      <c r="DB337" s="71"/>
      <c r="DC337" s="71"/>
      <c r="DD337" s="71"/>
      <c r="DE337" s="71"/>
      <c r="DF337" s="71"/>
      <c r="DG337" s="71"/>
      <c r="DH337" s="71"/>
      <c r="DI337" s="71"/>
      <c r="DJ337" s="71"/>
      <c r="DK337" s="71"/>
      <c r="DL337" s="71"/>
      <c r="DM337" s="71"/>
      <c r="DN337" s="71"/>
      <c r="DO337" s="71"/>
      <c r="DP337" s="71"/>
      <c r="DQ337" s="71"/>
      <c r="DR337" s="71"/>
      <c r="DS337" s="71"/>
      <c r="DT337" s="71"/>
      <c r="DU337" s="71"/>
      <c r="DV337" s="71"/>
      <c r="DW337" s="71"/>
      <c r="DX337" s="71"/>
      <c r="DY337" s="71"/>
      <c r="DZ337" s="71"/>
      <c r="EA337" s="71"/>
      <c r="EB337" s="71"/>
      <c r="EC337" s="71"/>
      <c r="ED337" s="71"/>
      <c r="EE337" s="71"/>
      <c r="EF337" s="71"/>
      <c r="EG337" s="71"/>
      <c r="EH337" s="71"/>
      <c r="EI337" s="71"/>
      <c r="EJ337" s="71"/>
      <c r="EK337" s="71"/>
      <c r="EL337" s="71"/>
      <c r="EM337" s="71"/>
      <c r="EN337" s="71"/>
      <c r="EO337" s="71"/>
      <c r="EP337" s="71"/>
      <c r="EQ337" s="71"/>
      <c r="ER337" s="71"/>
      <c r="ES337" s="71"/>
      <c r="ET337" s="71"/>
      <c r="EU337" s="71"/>
      <c r="EV337" s="71"/>
      <c r="EW337" s="71"/>
      <c r="EX337" s="71"/>
      <c r="EY337" s="71"/>
      <c r="EZ337" s="71"/>
      <c r="FA337" s="71"/>
      <c r="FB337" s="71"/>
      <c r="FC337" s="71"/>
      <c r="FD337" s="71"/>
      <c r="FE337" s="71"/>
      <c r="FF337" s="71"/>
    </row>
    <row r="338" spans="1:162" ht="15.75" customHeight="1" x14ac:dyDescent="0.25">
      <c r="B338" s="102" t="str">
        <f t="array" ref="B338:B341">Label_FinancialYears</f>
        <v>2010-11</v>
      </c>
      <c r="C338" s="105">
        <f t="array" ref="C338:J341">_1680_ManagedMotorways</f>
        <v>0</v>
      </c>
      <c r="D338" s="105">
        <v>0</v>
      </c>
      <c r="E338" s="105">
        <v>0</v>
      </c>
      <c r="F338" s="105">
        <v>0</v>
      </c>
      <c r="G338" s="105">
        <v>0</v>
      </c>
      <c r="H338" s="105">
        <v>0</v>
      </c>
      <c r="I338" s="105">
        <v>0</v>
      </c>
      <c r="J338" s="105">
        <v>0</v>
      </c>
      <c r="K338" s="105">
        <f t="shared" ref="K338:K341" si="64">SUM(C338:J338)</f>
        <v>0</v>
      </c>
      <c r="L338" s="104"/>
      <c r="M338" s="104" t="s">
        <v>9</v>
      </c>
      <c r="N338" s="105">
        <f t="array" ref="N338:V341">C338:K341/Population_IncludingTotal</f>
        <v>0</v>
      </c>
      <c r="O338" s="105">
        <v>0</v>
      </c>
      <c r="P338" s="105">
        <v>0</v>
      </c>
      <c r="Q338" s="105">
        <v>0</v>
      </c>
      <c r="R338" s="105">
        <v>0</v>
      </c>
      <c r="S338" s="105">
        <v>0</v>
      </c>
      <c r="T338" s="105">
        <v>0</v>
      </c>
      <c r="U338" s="105">
        <v>0</v>
      </c>
      <c r="V338" s="105">
        <v>0</v>
      </c>
    </row>
    <row r="339" spans="1:162" ht="15.75" customHeight="1" x14ac:dyDescent="0.25">
      <c r="A339" s="72"/>
      <c r="B339" s="60" t="str">
        <v>2011-12</v>
      </c>
      <c r="C339" s="61">
        <v>4350000</v>
      </c>
      <c r="D339" s="61">
        <v>1200000</v>
      </c>
      <c r="E339" s="66">
        <v>0</v>
      </c>
      <c r="F339" s="66">
        <v>0</v>
      </c>
      <c r="G339" s="66">
        <v>0</v>
      </c>
      <c r="H339" s="66">
        <v>0</v>
      </c>
      <c r="I339" s="66">
        <v>0</v>
      </c>
      <c r="J339" s="66">
        <v>0</v>
      </c>
      <c r="K339" s="61">
        <f t="shared" si="64"/>
        <v>5550000</v>
      </c>
      <c r="M339" s="19" t="s">
        <v>10</v>
      </c>
      <c r="N339" s="66">
        <v>0.59904219350247168</v>
      </c>
      <c r="O339" s="66">
        <v>0.21495091058579496</v>
      </c>
      <c r="P339" s="66">
        <v>0</v>
      </c>
      <c r="Q339" s="66">
        <v>0</v>
      </c>
      <c r="R339" s="66">
        <v>0</v>
      </c>
      <c r="S339" s="66">
        <v>0</v>
      </c>
      <c r="T339" s="66">
        <v>0</v>
      </c>
      <c r="U339" s="66">
        <v>0</v>
      </c>
      <c r="V339" s="66">
        <v>0.24647863085783667</v>
      </c>
    </row>
    <row r="340" spans="1:162" ht="15.75" customHeight="1" x14ac:dyDescent="0.25">
      <c r="B340" s="102" t="str">
        <v>2012-13</v>
      </c>
      <c r="C340" s="103">
        <v>1150000</v>
      </c>
      <c r="D340" s="103">
        <v>1500000</v>
      </c>
      <c r="E340" s="105">
        <v>0</v>
      </c>
      <c r="F340" s="105">
        <v>0</v>
      </c>
      <c r="G340" s="105">
        <v>0</v>
      </c>
      <c r="H340" s="105">
        <v>0</v>
      </c>
      <c r="I340" s="105">
        <v>0</v>
      </c>
      <c r="J340" s="105">
        <v>0</v>
      </c>
      <c r="K340" s="103">
        <f t="shared" si="64"/>
        <v>2650000</v>
      </c>
      <c r="L340" s="104"/>
      <c r="M340" s="104" t="s">
        <v>11</v>
      </c>
      <c r="N340" s="105">
        <v>0.15631690193493139</v>
      </c>
      <c r="O340" s="105">
        <v>0.26406116924173251</v>
      </c>
      <c r="P340" s="105">
        <v>0</v>
      </c>
      <c r="Q340" s="105">
        <v>0</v>
      </c>
      <c r="R340" s="105">
        <v>0</v>
      </c>
      <c r="S340" s="105">
        <v>0</v>
      </c>
      <c r="T340" s="105">
        <v>0</v>
      </c>
      <c r="U340" s="105">
        <v>0</v>
      </c>
      <c r="V340" s="105">
        <v>0.11563146758978685</v>
      </c>
    </row>
    <row r="341" spans="1:162" ht="15.75" customHeight="1" x14ac:dyDescent="0.25">
      <c r="B341" s="102" t="str">
        <v>2013-14</v>
      </c>
      <c r="C341" s="103">
        <v>2800000</v>
      </c>
      <c r="D341" s="103">
        <v>9800000</v>
      </c>
      <c r="E341" s="103">
        <v>8000000</v>
      </c>
      <c r="F341" s="105">
        <v>0</v>
      </c>
      <c r="G341" s="105">
        <v>0</v>
      </c>
      <c r="H341" s="105">
        <v>0</v>
      </c>
      <c r="I341" s="105">
        <v>0</v>
      </c>
      <c r="J341" s="105">
        <v>0</v>
      </c>
      <c r="K341" s="103">
        <f t="shared" si="64"/>
        <v>20600000</v>
      </c>
      <c r="L341" s="104"/>
      <c r="M341" s="104" t="s">
        <v>32</v>
      </c>
      <c r="N341" s="105">
        <v>0.37507246935925836</v>
      </c>
      <c r="O341" s="105">
        <v>1.6934256722640721</v>
      </c>
      <c r="P341" s="105">
        <v>1.7066968865795384</v>
      </c>
      <c r="Q341" s="105">
        <v>0</v>
      </c>
      <c r="R341" s="105">
        <v>0</v>
      </c>
      <c r="S341" s="105">
        <v>0</v>
      </c>
      <c r="T341" s="105">
        <v>0</v>
      </c>
      <c r="U341" s="105">
        <v>0</v>
      </c>
      <c r="V341" s="105">
        <v>0.88383324829656162</v>
      </c>
    </row>
    <row r="342" spans="1:162" s="72" customFormat="1" ht="15.75" customHeight="1" x14ac:dyDescent="0.25">
      <c r="A342" s="22">
        <f>A337+1</f>
        <v>70</v>
      </c>
      <c r="B342" s="102" t="s">
        <v>257</v>
      </c>
      <c r="C342" s="98"/>
      <c r="D342" s="98"/>
      <c r="E342" s="98"/>
      <c r="F342" s="98"/>
      <c r="G342" s="98"/>
      <c r="H342" s="98"/>
      <c r="I342" s="98"/>
      <c r="J342" s="98"/>
      <c r="K342" s="98"/>
      <c r="L342" s="104"/>
      <c r="M342" s="99" t="s">
        <v>257</v>
      </c>
      <c r="N342" s="98"/>
      <c r="O342" s="98"/>
      <c r="P342" s="98"/>
      <c r="Q342" s="98"/>
      <c r="R342" s="98"/>
      <c r="S342" s="98"/>
      <c r="T342" s="98"/>
      <c r="U342" s="98"/>
      <c r="V342" s="98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1"/>
      <c r="BN342" s="71"/>
      <c r="BO342" s="71"/>
      <c r="BP342" s="71"/>
      <c r="BQ342" s="71"/>
      <c r="BR342" s="71"/>
      <c r="BS342" s="71"/>
      <c r="BT342" s="71"/>
      <c r="BU342" s="71"/>
      <c r="BV342" s="71"/>
      <c r="BW342" s="71"/>
      <c r="BX342" s="71"/>
      <c r="BY342" s="71"/>
      <c r="BZ342" s="71"/>
      <c r="CA342" s="71"/>
      <c r="CB342" s="71"/>
      <c r="CC342" s="71"/>
      <c r="CD342" s="71"/>
      <c r="CE342" s="71"/>
      <c r="CF342" s="71"/>
      <c r="CG342" s="71"/>
      <c r="CH342" s="71"/>
      <c r="CI342" s="71"/>
      <c r="CJ342" s="71"/>
      <c r="CK342" s="71"/>
      <c r="CL342" s="71"/>
      <c r="CM342" s="71"/>
      <c r="CN342" s="71"/>
      <c r="CO342" s="71"/>
      <c r="CP342" s="71"/>
      <c r="CQ342" s="71"/>
      <c r="CR342" s="71"/>
      <c r="CS342" s="71"/>
      <c r="CT342" s="71"/>
      <c r="CU342" s="71"/>
      <c r="CV342" s="71"/>
      <c r="CW342" s="71"/>
      <c r="CX342" s="71"/>
      <c r="CY342" s="71"/>
      <c r="CZ342" s="71"/>
      <c r="DA342" s="71"/>
      <c r="DB342" s="71"/>
      <c r="DC342" s="71"/>
      <c r="DD342" s="71"/>
      <c r="DE342" s="71"/>
      <c r="DF342" s="71"/>
      <c r="DG342" s="71"/>
      <c r="DH342" s="71"/>
      <c r="DI342" s="71"/>
      <c r="DJ342" s="71"/>
      <c r="DK342" s="71"/>
      <c r="DL342" s="71"/>
      <c r="DM342" s="71"/>
      <c r="DN342" s="71"/>
      <c r="DO342" s="71"/>
      <c r="DP342" s="71"/>
      <c r="DQ342" s="71"/>
      <c r="DR342" s="71"/>
      <c r="DS342" s="71"/>
      <c r="DT342" s="71"/>
      <c r="DU342" s="71"/>
      <c r="DV342" s="71"/>
      <c r="DW342" s="71"/>
      <c r="DX342" s="71"/>
      <c r="DY342" s="71"/>
      <c r="DZ342" s="71"/>
      <c r="EA342" s="71"/>
      <c r="EB342" s="71"/>
      <c r="EC342" s="71"/>
      <c r="ED342" s="71"/>
      <c r="EE342" s="71"/>
      <c r="EF342" s="71"/>
      <c r="EG342" s="71"/>
      <c r="EH342" s="71"/>
      <c r="EI342" s="71"/>
      <c r="EJ342" s="71"/>
      <c r="EK342" s="71"/>
      <c r="EL342" s="71"/>
      <c r="EM342" s="71"/>
      <c r="EN342" s="71"/>
      <c r="EO342" s="71"/>
      <c r="EP342" s="71"/>
      <c r="EQ342" s="71"/>
      <c r="ER342" s="71"/>
      <c r="ES342" s="71"/>
      <c r="ET342" s="71"/>
      <c r="EU342" s="71"/>
      <c r="EV342" s="71"/>
      <c r="EW342" s="71"/>
      <c r="EX342" s="71"/>
      <c r="EY342" s="71"/>
      <c r="EZ342" s="71"/>
      <c r="FA342" s="71"/>
      <c r="FB342" s="71"/>
      <c r="FC342" s="71"/>
      <c r="FD342" s="71"/>
      <c r="FE342" s="71"/>
      <c r="FF342" s="71"/>
    </row>
    <row r="343" spans="1:162" ht="15.75" customHeight="1" x14ac:dyDescent="0.25">
      <c r="B343" s="102" t="str">
        <f t="array" ref="B343:B346">Label_FinancialYears</f>
        <v>2010-11</v>
      </c>
      <c r="C343" s="105">
        <f t="array" ref="C343:J346">_1682_LiveableCities</f>
        <v>0</v>
      </c>
      <c r="D343" s="105">
        <v>0</v>
      </c>
      <c r="E343" s="105">
        <v>0</v>
      </c>
      <c r="F343" s="105">
        <v>0</v>
      </c>
      <c r="G343" s="105">
        <v>0</v>
      </c>
      <c r="H343" s="105">
        <v>0</v>
      </c>
      <c r="I343" s="105">
        <v>0</v>
      </c>
      <c r="J343" s="105">
        <v>0</v>
      </c>
      <c r="K343" s="105">
        <f t="shared" ref="K343:K346" si="65">SUM(C343:J343)</f>
        <v>0</v>
      </c>
      <c r="L343" s="104"/>
      <c r="M343" s="104" t="s">
        <v>9</v>
      </c>
      <c r="N343" s="105">
        <f t="array" ref="N343:V346">C343:K346/Population_IncludingTotal</f>
        <v>0</v>
      </c>
      <c r="O343" s="105">
        <v>0</v>
      </c>
      <c r="P343" s="105">
        <v>0</v>
      </c>
      <c r="Q343" s="105">
        <v>0</v>
      </c>
      <c r="R343" s="105">
        <v>0</v>
      </c>
      <c r="S343" s="105">
        <v>0</v>
      </c>
      <c r="T343" s="105">
        <v>0</v>
      </c>
      <c r="U343" s="105">
        <v>0</v>
      </c>
      <c r="V343" s="105">
        <v>0</v>
      </c>
    </row>
    <row r="344" spans="1:162" ht="15.75" customHeight="1" x14ac:dyDescent="0.25">
      <c r="A344" s="72"/>
      <c r="B344" s="102" t="str">
        <v>2011-12</v>
      </c>
      <c r="C344" s="105">
        <v>0</v>
      </c>
      <c r="D344" s="105">
        <v>0</v>
      </c>
      <c r="E344" s="105">
        <v>0</v>
      </c>
      <c r="F344" s="105">
        <v>0</v>
      </c>
      <c r="G344" s="105">
        <v>0</v>
      </c>
      <c r="H344" s="105">
        <v>0</v>
      </c>
      <c r="I344" s="105">
        <v>0</v>
      </c>
      <c r="J344" s="105">
        <v>0</v>
      </c>
      <c r="K344" s="105">
        <f t="shared" si="65"/>
        <v>0</v>
      </c>
      <c r="L344" s="104"/>
      <c r="M344" s="104" t="s">
        <v>10</v>
      </c>
      <c r="N344" s="105">
        <v>0</v>
      </c>
      <c r="O344" s="105">
        <v>0</v>
      </c>
      <c r="P344" s="105">
        <v>0</v>
      </c>
      <c r="Q344" s="105">
        <v>0</v>
      </c>
      <c r="R344" s="105">
        <v>0</v>
      </c>
      <c r="S344" s="105">
        <v>0</v>
      </c>
      <c r="T344" s="105">
        <v>0</v>
      </c>
      <c r="U344" s="105">
        <v>0</v>
      </c>
      <c r="V344" s="105">
        <v>0</v>
      </c>
    </row>
    <row r="345" spans="1:162" ht="15.75" customHeight="1" x14ac:dyDescent="0.25">
      <c r="B345" s="102" t="str">
        <v>2012-13</v>
      </c>
      <c r="C345" s="105">
        <v>0</v>
      </c>
      <c r="D345" s="102">
        <v>700000</v>
      </c>
      <c r="E345" s="105">
        <v>0</v>
      </c>
      <c r="F345" s="103">
        <v>1000000</v>
      </c>
      <c r="G345" s="105">
        <v>0</v>
      </c>
      <c r="H345" s="102">
        <v>110000</v>
      </c>
      <c r="I345" s="102">
        <v>250000</v>
      </c>
      <c r="J345" s="105">
        <v>0</v>
      </c>
      <c r="K345" s="103">
        <f t="shared" si="65"/>
        <v>2060000</v>
      </c>
      <c r="L345" s="104"/>
      <c r="M345" s="104" t="s">
        <v>11</v>
      </c>
      <c r="N345" s="105">
        <v>0</v>
      </c>
      <c r="O345" s="105">
        <v>0.12322854564614184</v>
      </c>
      <c r="P345" s="105">
        <v>0</v>
      </c>
      <c r="Q345" s="105">
        <v>0.4033061424332105</v>
      </c>
      <c r="R345" s="105">
        <v>0</v>
      </c>
      <c r="S345" s="105">
        <v>0.21464461681057612</v>
      </c>
      <c r="T345" s="105">
        <v>0.66150341203459928</v>
      </c>
      <c r="U345" s="105">
        <v>0</v>
      </c>
      <c r="V345" s="105">
        <v>8.9887103107532423E-2</v>
      </c>
    </row>
    <row r="346" spans="1:162" ht="15.75" customHeight="1" x14ac:dyDescent="0.25">
      <c r="B346" s="102" t="str">
        <v>2013-14</v>
      </c>
      <c r="C346" s="105">
        <v>0</v>
      </c>
      <c r="D346" s="102">
        <v>900000</v>
      </c>
      <c r="E346" s="105">
        <v>0</v>
      </c>
      <c r="F346" s="103">
        <v>2750000</v>
      </c>
      <c r="G346" s="103">
        <v>1000000</v>
      </c>
      <c r="H346" s="105">
        <v>0</v>
      </c>
      <c r="I346" s="102">
        <v>220000</v>
      </c>
      <c r="J346" s="105">
        <v>0</v>
      </c>
      <c r="K346" s="103">
        <f t="shared" si="65"/>
        <v>4870000</v>
      </c>
      <c r="L346" s="104"/>
      <c r="M346" s="104" t="s">
        <v>32</v>
      </c>
      <c r="N346" s="105">
        <v>0</v>
      </c>
      <c r="O346" s="105">
        <v>0.15551868418751683</v>
      </c>
      <c r="P346" s="105">
        <v>0</v>
      </c>
      <c r="Q346" s="105">
        <v>1.0787930855247543</v>
      </c>
      <c r="R346" s="105">
        <v>0.59628087691450882</v>
      </c>
      <c r="S346" s="105">
        <v>0</v>
      </c>
      <c r="T346" s="105">
        <v>0.57307187363244216</v>
      </c>
      <c r="U346" s="105">
        <v>0</v>
      </c>
      <c r="V346" s="105">
        <v>0.20894504462156577</v>
      </c>
    </row>
    <row r="347" spans="1:162" s="72" customFormat="1" ht="15.75" customHeight="1" x14ac:dyDescent="0.25">
      <c r="A347" s="22">
        <f>A342+1</f>
        <v>71</v>
      </c>
      <c r="B347" s="102" t="s">
        <v>258</v>
      </c>
      <c r="C347" s="98"/>
      <c r="D347" s="98"/>
      <c r="E347" s="98"/>
      <c r="F347" s="98"/>
      <c r="G347" s="98"/>
      <c r="H347" s="98"/>
      <c r="I347" s="98"/>
      <c r="J347" s="98"/>
      <c r="K347" s="98"/>
      <c r="L347" s="104"/>
      <c r="M347" s="99" t="s">
        <v>258</v>
      </c>
      <c r="N347" s="98"/>
      <c r="O347" s="98"/>
      <c r="P347" s="98"/>
      <c r="Q347" s="98"/>
      <c r="R347" s="98"/>
      <c r="S347" s="98"/>
      <c r="T347" s="98"/>
      <c r="U347" s="98"/>
      <c r="V347" s="98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71"/>
      <c r="BE347" s="71"/>
      <c r="BF347" s="71"/>
      <c r="BG347" s="71"/>
      <c r="BH347" s="71"/>
      <c r="BI347" s="71"/>
      <c r="BJ347" s="71"/>
      <c r="BK347" s="71"/>
      <c r="BL347" s="71"/>
      <c r="BM347" s="71"/>
      <c r="BN347" s="71"/>
      <c r="BO347" s="71"/>
      <c r="BP347" s="71"/>
      <c r="BQ347" s="71"/>
      <c r="BR347" s="71"/>
      <c r="BS347" s="71"/>
      <c r="BT347" s="71"/>
      <c r="BU347" s="71"/>
      <c r="BV347" s="71"/>
      <c r="BW347" s="71"/>
      <c r="BX347" s="71"/>
      <c r="BY347" s="71"/>
      <c r="BZ347" s="71"/>
      <c r="CA347" s="71"/>
      <c r="CB347" s="71"/>
      <c r="CC347" s="71"/>
      <c r="CD347" s="71"/>
      <c r="CE347" s="71"/>
      <c r="CF347" s="71"/>
      <c r="CG347" s="71"/>
      <c r="CH347" s="71"/>
      <c r="CI347" s="71"/>
      <c r="CJ347" s="71"/>
      <c r="CK347" s="71"/>
      <c r="CL347" s="71"/>
      <c r="CM347" s="71"/>
      <c r="CN347" s="71"/>
      <c r="CO347" s="71"/>
      <c r="CP347" s="71"/>
      <c r="CQ347" s="71"/>
      <c r="CR347" s="71"/>
      <c r="CS347" s="71"/>
      <c r="CT347" s="71"/>
      <c r="CU347" s="71"/>
      <c r="CV347" s="71"/>
      <c r="CW347" s="71"/>
      <c r="CX347" s="71"/>
      <c r="CY347" s="71"/>
      <c r="CZ347" s="71"/>
      <c r="DA347" s="71"/>
      <c r="DB347" s="71"/>
      <c r="DC347" s="71"/>
      <c r="DD347" s="71"/>
      <c r="DE347" s="71"/>
      <c r="DF347" s="71"/>
      <c r="DG347" s="71"/>
      <c r="DH347" s="71"/>
      <c r="DI347" s="71"/>
      <c r="DJ347" s="71"/>
      <c r="DK347" s="71"/>
      <c r="DL347" s="71"/>
      <c r="DM347" s="71"/>
      <c r="DN347" s="71"/>
      <c r="DO347" s="71"/>
      <c r="DP347" s="71"/>
      <c r="DQ347" s="71"/>
      <c r="DR347" s="71"/>
      <c r="DS347" s="71"/>
      <c r="DT347" s="71"/>
      <c r="DU347" s="71"/>
      <c r="DV347" s="71"/>
      <c r="DW347" s="71"/>
      <c r="DX347" s="71"/>
      <c r="DY347" s="71"/>
      <c r="DZ347" s="71"/>
      <c r="EA347" s="71"/>
      <c r="EB347" s="71"/>
      <c r="EC347" s="71"/>
      <c r="ED347" s="71"/>
      <c r="EE347" s="71"/>
      <c r="EF347" s="71"/>
      <c r="EG347" s="71"/>
      <c r="EH347" s="71"/>
      <c r="EI347" s="71"/>
      <c r="EJ347" s="71"/>
      <c r="EK347" s="71"/>
      <c r="EL347" s="71"/>
      <c r="EM347" s="71"/>
      <c r="EN347" s="71"/>
      <c r="EO347" s="71"/>
      <c r="EP347" s="71"/>
      <c r="EQ347" s="71"/>
      <c r="ER347" s="71"/>
      <c r="ES347" s="71"/>
      <c r="ET347" s="71"/>
      <c r="EU347" s="71"/>
      <c r="EV347" s="71"/>
      <c r="EW347" s="71"/>
      <c r="EX347" s="71"/>
      <c r="EY347" s="71"/>
      <c r="EZ347" s="71"/>
      <c r="FA347" s="71"/>
      <c r="FB347" s="71"/>
      <c r="FC347" s="71"/>
      <c r="FD347" s="71"/>
      <c r="FE347" s="71"/>
      <c r="FF347" s="71"/>
    </row>
    <row r="348" spans="1:162" ht="15.75" customHeight="1" x14ac:dyDescent="0.25">
      <c r="B348" s="102" t="str">
        <f t="array" ref="B348:B351">Label_FinancialYears</f>
        <v>2010-11</v>
      </c>
      <c r="C348" s="105">
        <f t="array" ref="C348:J351">_1683_SydneyCricketGroundRedevelopment</f>
        <v>0</v>
      </c>
      <c r="D348" s="105">
        <v>0</v>
      </c>
      <c r="E348" s="105">
        <v>0</v>
      </c>
      <c r="F348" s="105">
        <v>0</v>
      </c>
      <c r="G348" s="105">
        <v>0</v>
      </c>
      <c r="H348" s="105">
        <v>0</v>
      </c>
      <c r="I348" s="105">
        <v>0</v>
      </c>
      <c r="J348" s="105">
        <v>0</v>
      </c>
      <c r="K348" s="105">
        <f t="shared" ref="K348:K351" si="66">SUM(C348:J348)</f>
        <v>0</v>
      </c>
      <c r="L348" s="104"/>
      <c r="M348" s="104" t="s">
        <v>9</v>
      </c>
      <c r="N348" s="105">
        <f t="array" ref="N348:V351">C348:K351/Population_IncludingTotal</f>
        <v>0</v>
      </c>
      <c r="O348" s="105">
        <v>0</v>
      </c>
      <c r="P348" s="105">
        <v>0</v>
      </c>
      <c r="Q348" s="105">
        <v>0</v>
      </c>
      <c r="R348" s="105">
        <v>0</v>
      </c>
      <c r="S348" s="105">
        <v>0</v>
      </c>
      <c r="T348" s="105">
        <v>0</v>
      </c>
      <c r="U348" s="105">
        <v>0</v>
      </c>
      <c r="V348" s="105">
        <v>0</v>
      </c>
    </row>
    <row r="349" spans="1:162" ht="15.75" customHeight="1" x14ac:dyDescent="0.25">
      <c r="A349" s="72"/>
      <c r="B349" s="102" t="str">
        <v>2011-12</v>
      </c>
      <c r="C349" s="103">
        <v>50000000</v>
      </c>
      <c r="D349" s="105">
        <v>0</v>
      </c>
      <c r="E349" s="105">
        <v>0</v>
      </c>
      <c r="F349" s="105">
        <v>0</v>
      </c>
      <c r="G349" s="105">
        <v>0</v>
      </c>
      <c r="H349" s="105">
        <v>0</v>
      </c>
      <c r="I349" s="105">
        <v>0</v>
      </c>
      <c r="J349" s="105">
        <v>0</v>
      </c>
      <c r="K349" s="103">
        <f t="shared" si="66"/>
        <v>50000000</v>
      </c>
      <c r="L349" s="104"/>
      <c r="M349" s="104" t="s">
        <v>10</v>
      </c>
      <c r="N349" s="105">
        <v>6.8855424540513983</v>
      </c>
      <c r="O349" s="105">
        <v>0</v>
      </c>
      <c r="P349" s="105">
        <v>0</v>
      </c>
      <c r="Q349" s="105">
        <v>0</v>
      </c>
      <c r="R349" s="105">
        <v>0</v>
      </c>
      <c r="S349" s="105">
        <v>0</v>
      </c>
      <c r="T349" s="105">
        <v>0</v>
      </c>
      <c r="U349" s="105">
        <v>0</v>
      </c>
      <c r="V349" s="105">
        <v>2.2205282059264566</v>
      </c>
    </row>
    <row r="350" spans="1:162" ht="15.75" customHeight="1" x14ac:dyDescent="0.25">
      <c r="B350" s="102" t="str">
        <v>2012-13</v>
      </c>
      <c r="C350" s="105">
        <v>0</v>
      </c>
      <c r="D350" s="105">
        <v>0</v>
      </c>
      <c r="E350" s="105">
        <v>0</v>
      </c>
      <c r="F350" s="105">
        <v>0</v>
      </c>
      <c r="G350" s="105">
        <v>0</v>
      </c>
      <c r="H350" s="105">
        <v>0</v>
      </c>
      <c r="I350" s="105">
        <v>0</v>
      </c>
      <c r="J350" s="105">
        <v>0</v>
      </c>
      <c r="K350" s="105">
        <f t="shared" si="66"/>
        <v>0</v>
      </c>
      <c r="L350" s="104"/>
      <c r="M350" s="104" t="s">
        <v>11</v>
      </c>
      <c r="N350" s="105">
        <v>0</v>
      </c>
      <c r="O350" s="105">
        <v>0</v>
      </c>
      <c r="P350" s="105">
        <v>0</v>
      </c>
      <c r="Q350" s="105">
        <v>0</v>
      </c>
      <c r="R350" s="105">
        <v>0</v>
      </c>
      <c r="S350" s="105">
        <v>0</v>
      </c>
      <c r="T350" s="105">
        <v>0</v>
      </c>
      <c r="U350" s="105">
        <v>0</v>
      </c>
      <c r="V350" s="105">
        <v>0</v>
      </c>
    </row>
    <row r="351" spans="1:162" ht="15.75" customHeight="1" x14ac:dyDescent="0.25">
      <c r="B351" s="102" t="str">
        <v>2013-14</v>
      </c>
      <c r="C351" s="105">
        <v>0</v>
      </c>
      <c r="D351" s="105">
        <v>0</v>
      </c>
      <c r="E351" s="105">
        <v>0</v>
      </c>
      <c r="F351" s="105">
        <v>0</v>
      </c>
      <c r="G351" s="105">
        <v>0</v>
      </c>
      <c r="H351" s="105">
        <v>0</v>
      </c>
      <c r="I351" s="105">
        <v>0</v>
      </c>
      <c r="J351" s="105">
        <v>0</v>
      </c>
      <c r="K351" s="105">
        <f t="shared" si="66"/>
        <v>0</v>
      </c>
      <c r="L351" s="104"/>
      <c r="M351" s="104" t="s">
        <v>32</v>
      </c>
      <c r="N351" s="105">
        <v>0</v>
      </c>
      <c r="O351" s="105">
        <v>0</v>
      </c>
      <c r="P351" s="105">
        <v>0</v>
      </c>
      <c r="Q351" s="105">
        <v>0</v>
      </c>
      <c r="R351" s="105">
        <v>0</v>
      </c>
      <c r="S351" s="105">
        <v>0</v>
      </c>
      <c r="T351" s="105">
        <v>0</v>
      </c>
      <c r="U351" s="105">
        <v>0</v>
      </c>
      <c r="V351" s="105">
        <v>0</v>
      </c>
    </row>
    <row r="352" spans="1:162" s="72" customFormat="1" ht="15.75" customHeight="1" x14ac:dyDescent="0.25">
      <c r="A352" s="22">
        <f>A347+1</f>
        <v>72</v>
      </c>
      <c r="B352" s="102" t="s">
        <v>259</v>
      </c>
      <c r="C352" s="98"/>
      <c r="D352" s="98"/>
      <c r="E352" s="98"/>
      <c r="F352" s="98"/>
      <c r="G352" s="98"/>
      <c r="H352" s="98"/>
      <c r="I352" s="98"/>
      <c r="J352" s="98"/>
      <c r="K352" s="98"/>
      <c r="L352" s="104"/>
      <c r="M352" s="99" t="s">
        <v>259</v>
      </c>
      <c r="N352" s="98"/>
      <c r="O352" s="98"/>
      <c r="P352" s="98"/>
      <c r="Q352" s="98"/>
      <c r="R352" s="98"/>
      <c r="S352" s="98"/>
      <c r="T352" s="98"/>
      <c r="U352" s="98"/>
      <c r="V352" s="98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  <c r="BI352" s="71"/>
      <c r="BJ352" s="71"/>
      <c r="BK352" s="71"/>
      <c r="BL352" s="71"/>
      <c r="BM352" s="71"/>
      <c r="BN352" s="71"/>
      <c r="BO352" s="71"/>
      <c r="BP352" s="71"/>
      <c r="BQ352" s="71"/>
      <c r="BR352" s="71"/>
      <c r="BS352" s="71"/>
      <c r="BT352" s="71"/>
      <c r="BU352" s="71"/>
      <c r="BV352" s="71"/>
      <c r="BW352" s="71"/>
      <c r="BX352" s="71"/>
      <c r="BY352" s="71"/>
      <c r="BZ352" s="71"/>
      <c r="CA352" s="71"/>
      <c r="CB352" s="71"/>
      <c r="CC352" s="71"/>
      <c r="CD352" s="71"/>
      <c r="CE352" s="71"/>
      <c r="CF352" s="71"/>
      <c r="CG352" s="71"/>
      <c r="CH352" s="71"/>
      <c r="CI352" s="71"/>
      <c r="CJ352" s="71"/>
      <c r="CK352" s="71"/>
      <c r="CL352" s="71"/>
      <c r="CM352" s="71"/>
      <c r="CN352" s="71"/>
      <c r="CO352" s="71"/>
      <c r="CP352" s="71"/>
      <c r="CQ352" s="71"/>
      <c r="CR352" s="71"/>
      <c r="CS352" s="71"/>
      <c r="CT352" s="71"/>
      <c r="CU352" s="71"/>
      <c r="CV352" s="71"/>
      <c r="CW352" s="71"/>
      <c r="CX352" s="71"/>
      <c r="CY352" s="71"/>
      <c r="CZ352" s="71"/>
      <c r="DA352" s="71"/>
      <c r="DB352" s="71"/>
      <c r="DC352" s="71"/>
      <c r="DD352" s="71"/>
      <c r="DE352" s="71"/>
      <c r="DF352" s="71"/>
      <c r="DG352" s="71"/>
      <c r="DH352" s="71"/>
      <c r="DI352" s="71"/>
      <c r="DJ352" s="71"/>
      <c r="DK352" s="71"/>
      <c r="DL352" s="71"/>
      <c r="DM352" s="71"/>
      <c r="DN352" s="71"/>
      <c r="DO352" s="71"/>
      <c r="DP352" s="71"/>
      <c r="DQ352" s="71"/>
      <c r="DR352" s="71"/>
      <c r="DS352" s="71"/>
      <c r="DT352" s="71"/>
      <c r="DU352" s="71"/>
      <c r="DV352" s="71"/>
      <c r="DW352" s="71"/>
      <c r="DX352" s="71"/>
      <c r="DY352" s="71"/>
      <c r="DZ352" s="71"/>
      <c r="EA352" s="71"/>
      <c r="EB352" s="71"/>
      <c r="EC352" s="71"/>
      <c r="ED352" s="71"/>
      <c r="EE352" s="71"/>
      <c r="EF352" s="71"/>
      <c r="EG352" s="71"/>
      <c r="EH352" s="71"/>
      <c r="EI352" s="71"/>
      <c r="EJ352" s="71"/>
      <c r="EK352" s="71"/>
      <c r="EL352" s="71"/>
      <c r="EM352" s="71"/>
      <c r="EN352" s="71"/>
      <c r="EO352" s="71"/>
      <c r="EP352" s="71"/>
      <c r="EQ352" s="71"/>
      <c r="ER352" s="71"/>
      <c r="ES352" s="71"/>
      <c r="ET352" s="71"/>
      <c r="EU352" s="71"/>
      <c r="EV352" s="71"/>
      <c r="EW352" s="71"/>
      <c r="EX352" s="71"/>
      <c r="EY352" s="71"/>
      <c r="EZ352" s="71"/>
      <c r="FA352" s="71"/>
      <c r="FB352" s="71"/>
      <c r="FC352" s="71"/>
      <c r="FD352" s="71"/>
      <c r="FE352" s="71"/>
      <c r="FF352" s="71"/>
    </row>
    <row r="353" spans="1:162" ht="15.75" customHeight="1" x14ac:dyDescent="0.25">
      <c r="B353" s="102" t="str">
        <f t="array" ref="B353:B356">Label_FinancialYears</f>
        <v>2010-11</v>
      </c>
      <c r="C353" s="105">
        <f t="array" ref="C353:J356">_1685_RegionalInfrastructureFund_Stream2_EconomicInfrastructureProjects</f>
        <v>0</v>
      </c>
      <c r="D353" s="105">
        <v>0</v>
      </c>
      <c r="E353" s="105">
        <v>0</v>
      </c>
      <c r="F353" s="105">
        <v>0</v>
      </c>
      <c r="G353" s="105">
        <v>0</v>
      </c>
      <c r="H353" s="105">
        <v>0</v>
      </c>
      <c r="I353" s="105">
        <v>0</v>
      </c>
      <c r="J353" s="105">
        <v>0</v>
      </c>
      <c r="K353" s="105">
        <f t="shared" ref="K353:K356" si="67">SUM(C353:J353)</f>
        <v>0</v>
      </c>
      <c r="L353" s="104"/>
      <c r="M353" s="104" t="s">
        <v>9</v>
      </c>
      <c r="N353" s="105">
        <f t="array" ref="N353:V356">C353:K356/Population_IncludingTotal</f>
        <v>0</v>
      </c>
      <c r="O353" s="105">
        <v>0</v>
      </c>
      <c r="P353" s="105">
        <v>0</v>
      </c>
      <c r="Q353" s="105">
        <v>0</v>
      </c>
      <c r="R353" s="105">
        <v>0</v>
      </c>
      <c r="S353" s="105">
        <v>0</v>
      </c>
      <c r="T353" s="105">
        <v>0</v>
      </c>
      <c r="U353" s="105">
        <v>0</v>
      </c>
      <c r="V353" s="105">
        <v>0</v>
      </c>
    </row>
    <row r="354" spans="1:162" ht="15.75" customHeight="1" x14ac:dyDescent="0.25">
      <c r="A354" s="72"/>
      <c r="B354" s="102" t="str">
        <v>2011-12</v>
      </c>
      <c r="C354" s="102">
        <v>350000</v>
      </c>
      <c r="D354" s="105">
        <v>0</v>
      </c>
      <c r="E354" s="103">
        <v>2450000</v>
      </c>
      <c r="F354" s="105">
        <v>0</v>
      </c>
      <c r="G354" s="103">
        <v>1200000</v>
      </c>
      <c r="H354" s="105">
        <v>0</v>
      </c>
      <c r="I354" s="105">
        <v>0</v>
      </c>
      <c r="J354" s="105">
        <v>0</v>
      </c>
      <c r="K354" s="103">
        <f t="shared" si="67"/>
        <v>4000000</v>
      </c>
      <c r="L354" s="104"/>
      <c r="M354" s="104" t="s">
        <v>10</v>
      </c>
      <c r="N354" s="105">
        <v>4.8198797178359787E-2</v>
      </c>
      <c r="O354" s="105">
        <v>0</v>
      </c>
      <c r="P354" s="105">
        <v>0.54220273734924829</v>
      </c>
      <c r="Q354" s="105">
        <v>0</v>
      </c>
      <c r="R354" s="105">
        <v>0.72861912710214205</v>
      </c>
      <c r="S354" s="105">
        <v>0</v>
      </c>
      <c r="T354" s="105">
        <v>0</v>
      </c>
      <c r="U354" s="105">
        <v>0</v>
      </c>
      <c r="V354" s="105">
        <v>0.17764225647411652</v>
      </c>
    </row>
    <row r="355" spans="1:162" ht="15.75" customHeight="1" x14ac:dyDescent="0.25">
      <c r="B355" s="102" t="str">
        <v>2012-13</v>
      </c>
      <c r="C355" s="105">
        <v>0</v>
      </c>
      <c r="D355" s="105">
        <v>0</v>
      </c>
      <c r="E355" s="105">
        <v>0</v>
      </c>
      <c r="F355" s="105">
        <v>0</v>
      </c>
      <c r="G355" s="105">
        <v>0</v>
      </c>
      <c r="H355" s="105">
        <v>0</v>
      </c>
      <c r="I355" s="105">
        <v>0</v>
      </c>
      <c r="J355" s="105">
        <v>0</v>
      </c>
      <c r="K355" s="105">
        <f t="shared" si="67"/>
        <v>0</v>
      </c>
      <c r="L355" s="104"/>
      <c r="M355" s="104" t="s">
        <v>11</v>
      </c>
      <c r="N355" s="105">
        <v>0</v>
      </c>
      <c r="O355" s="105">
        <v>0</v>
      </c>
      <c r="P355" s="105">
        <v>0</v>
      </c>
      <c r="Q355" s="105">
        <v>0</v>
      </c>
      <c r="R355" s="105">
        <v>0</v>
      </c>
      <c r="S355" s="105">
        <v>0</v>
      </c>
      <c r="T355" s="105">
        <v>0</v>
      </c>
      <c r="U355" s="105">
        <v>0</v>
      </c>
      <c r="V355" s="105">
        <v>0</v>
      </c>
    </row>
    <row r="356" spans="1:162" ht="15.75" customHeight="1" x14ac:dyDescent="0.25">
      <c r="B356" s="102" t="str">
        <v>2013-14</v>
      </c>
      <c r="C356" s="105">
        <v>0</v>
      </c>
      <c r="D356" s="105">
        <v>0</v>
      </c>
      <c r="E356" s="105">
        <v>0</v>
      </c>
      <c r="F356" s="105">
        <v>0</v>
      </c>
      <c r="G356" s="105">
        <v>0</v>
      </c>
      <c r="H356" s="105">
        <v>0</v>
      </c>
      <c r="I356" s="105">
        <v>0</v>
      </c>
      <c r="J356" s="105">
        <v>0</v>
      </c>
      <c r="K356" s="105">
        <f t="shared" si="67"/>
        <v>0</v>
      </c>
      <c r="L356" s="104"/>
      <c r="M356" s="104" t="s">
        <v>32</v>
      </c>
      <c r="N356" s="105">
        <v>0</v>
      </c>
      <c r="O356" s="105">
        <v>0</v>
      </c>
      <c r="P356" s="105">
        <v>0</v>
      </c>
      <c r="Q356" s="105">
        <v>0</v>
      </c>
      <c r="R356" s="105">
        <v>0</v>
      </c>
      <c r="S356" s="105">
        <v>0</v>
      </c>
      <c r="T356" s="105">
        <v>0</v>
      </c>
      <c r="U356" s="105">
        <v>0</v>
      </c>
      <c r="V356" s="105">
        <v>0</v>
      </c>
    </row>
    <row r="357" spans="1:162" s="72" customFormat="1" ht="15.75" customHeight="1" x14ac:dyDescent="0.25">
      <c r="A357" s="22">
        <f>A312+1</f>
        <v>78</v>
      </c>
      <c r="B357" s="102" t="s">
        <v>265</v>
      </c>
      <c r="C357" s="98"/>
      <c r="D357" s="98"/>
      <c r="E357" s="98"/>
      <c r="F357" s="98"/>
      <c r="G357" s="98"/>
      <c r="H357" s="98"/>
      <c r="I357" s="98"/>
      <c r="J357" s="98"/>
      <c r="K357" s="98"/>
      <c r="L357" s="104"/>
      <c r="M357" s="99" t="s">
        <v>265</v>
      </c>
      <c r="N357" s="98"/>
      <c r="O357" s="98"/>
      <c r="P357" s="98"/>
      <c r="Q357" s="98"/>
      <c r="R357" s="98"/>
      <c r="S357" s="98"/>
      <c r="T357" s="98"/>
      <c r="U357" s="98"/>
      <c r="V357" s="98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  <c r="BA357" s="71"/>
      <c r="BB357" s="71"/>
      <c r="BC357" s="71"/>
      <c r="BD357" s="71"/>
      <c r="BE357" s="71"/>
      <c r="BF357" s="71"/>
      <c r="BG357" s="71"/>
      <c r="BH357" s="71"/>
      <c r="BI357" s="71"/>
      <c r="BJ357" s="71"/>
      <c r="BK357" s="71"/>
      <c r="BL357" s="71"/>
      <c r="BM357" s="71"/>
      <c r="BN357" s="71"/>
      <c r="BO357" s="71"/>
      <c r="BP357" s="71"/>
      <c r="BQ357" s="71"/>
      <c r="BR357" s="71"/>
      <c r="BS357" s="71"/>
      <c r="BT357" s="71"/>
      <c r="BU357" s="71"/>
      <c r="BV357" s="71"/>
      <c r="BW357" s="71"/>
      <c r="BX357" s="71"/>
      <c r="BY357" s="71"/>
      <c r="BZ357" s="71"/>
      <c r="CA357" s="71"/>
      <c r="CB357" s="71"/>
      <c r="CC357" s="71"/>
      <c r="CD357" s="71"/>
      <c r="CE357" s="71"/>
      <c r="CF357" s="71"/>
      <c r="CG357" s="71"/>
      <c r="CH357" s="71"/>
      <c r="CI357" s="71"/>
      <c r="CJ357" s="71"/>
      <c r="CK357" s="71"/>
      <c r="CL357" s="71"/>
      <c r="CM357" s="71"/>
      <c r="CN357" s="71"/>
      <c r="CO357" s="71"/>
      <c r="CP357" s="71"/>
      <c r="CQ357" s="71"/>
      <c r="CR357" s="71"/>
      <c r="CS357" s="71"/>
      <c r="CT357" s="71"/>
      <c r="CU357" s="71"/>
      <c r="CV357" s="71"/>
      <c r="CW357" s="71"/>
      <c r="CX357" s="71"/>
      <c r="CY357" s="71"/>
      <c r="CZ357" s="71"/>
      <c r="DA357" s="71"/>
      <c r="DB357" s="71"/>
      <c r="DC357" s="71"/>
      <c r="DD357" s="71"/>
      <c r="DE357" s="71"/>
      <c r="DF357" s="71"/>
      <c r="DG357" s="71"/>
      <c r="DH357" s="71"/>
      <c r="DI357" s="71"/>
      <c r="DJ357" s="71"/>
      <c r="DK357" s="71"/>
      <c r="DL357" s="71"/>
      <c r="DM357" s="71"/>
      <c r="DN357" s="71"/>
      <c r="DO357" s="71"/>
      <c r="DP357" s="71"/>
      <c r="DQ357" s="71"/>
      <c r="DR357" s="71"/>
      <c r="DS357" s="71"/>
      <c r="DT357" s="71"/>
      <c r="DU357" s="71"/>
      <c r="DV357" s="71"/>
      <c r="DW357" s="71"/>
      <c r="DX357" s="71"/>
      <c r="DY357" s="71"/>
      <c r="DZ357" s="71"/>
      <c r="EA357" s="71"/>
      <c r="EB357" s="71"/>
      <c r="EC357" s="71"/>
      <c r="ED357" s="71"/>
      <c r="EE357" s="71"/>
      <c r="EF357" s="71"/>
      <c r="EG357" s="71"/>
      <c r="EH357" s="71"/>
      <c r="EI357" s="71"/>
      <c r="EJ357" s="71"/>
      <c r="EK357" s="71"/>
      <c r="EL357" s="71"/>
      <c r="EM357" s="71"/>
      <c r="EN357" s="71"/>
      <c r="EO357" s="71"/>
      <c r="EP357" s="71"/>
      <c r="EQ357" s="71"/>
      <c r="ER357" s="71"/>
      <c r="ES357" s="71"/>
      <c r="ET357" s="71"/>
      <c r="EU357" s="71"/>
      <c r="EV357" s="71"/>
      <c r="EW357" s="71"/>
      <c r="EX357" s="71"/>
      <c r="EY357" s="71"/>
      <c r="EZ357" s="71"/>
      <c r="FA357" s="71"/>
      <c r="FB357" s="71"/>
      <c r="FC357" s="71"/>
      <c r="FD357" s="71"/>
      <c r="FE357" s="71"/>
      <c r="FF357" s="71"/>
    </row>
    <row r="358" spans="1:162" s="72" customFormat="1" ht="15.75" customHeight="1" x14ac:dyDescent="0.25">
      <c r="A358" s="22"/>
      <c r="B358" s="102" t="str">
        <f t="array" ref="B358:B361">Label_FinancialYears</f>
        <v>2010-11</v>
      </c>
      <c r="C358" s="105">
        <f t="array" ref="C358:J361">_1692_AbtRailway</f>
        <v>0</v>
      </c>
      <c r="D358" s="105">
        <v>0</v>
      </c>
      <c r="E358" s="105">
        <v>0</v>
      </c>
      <c r="F358" s="105">
        <v>0</v>
      </c>
      <c r="G358" s="105">
        <v>0</v>
      </c>
      <c r="H358" s="105">
        <v>0</v>
      </c>
      <c r="I358" s="105">
        <v>0</v>
      </c>
      <c r="J358" s="105">
        <v>0</v>
      </c>
      <c r="K358" s="105">
        <f t="shared" ref="K358:K361" si="68">SUM(C358:J358)</f>
        <v>0</v>
      </c>
      <c r="L358" s="104"/>
      <c r="M358" s="104" t="s">
        <v>9</v>
      </c>
      <c r="N358" s="105">
        <f t="array" ref="N358:V361">C358:K361/Population_IncludingTotal</f>
        <v>0</v>
      </c>
      <c r="O358" s="105">
        <v>0</v>
      </c>
      <c r="P358" s="105">
        <v>0</v>
      </c>
      <c r="Q358" s="105">
        <v>0</v>
      </c>
      <c r="R358" s="105">
        <v>0</v>
      </c>
      <c r="S358" s="105">
        <v>0</v>
      </c>
      <c r="T358" s="105">
        <v>0</v>
      </c>
      <c r="U358" s="105">
        <v>0</v>
      </c>
      <c r="V358" s="105">
        <v>0</v>
      </c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  <c r="BB358" s="71"/>
      <c r="BC358" s="71"/>
      <c r="BD358" s="71"/>
      <c r="BE358" s="71"/>
      <c r="BF358" s="71"/>
      <c r="BG358" s="71"/>
      <c r="BH358" s="71"/>
      <c r="BI358" s="71"/>
      <c r="BJ358" s="71"/>
      <c r="BK358" s="71"/>
      <c r="BL358" s="71"/>
      <c r="BM358" s="71"/>
      <c r="BN358" s="71"/>
      <c r="BO358" s="71"/>
      <c r="BP358" s="71"/>
      <c r="BQ358" s="71"/>
      <c r="BR358" s="71"/>
      <c r="BS358" s="71"/>
      <c r="BT358" s="71"/>
      <c r="BU358" s="71"/>
      <c r="BV358" s="71"/>
      <c r="BW358" s="71"/>
      <c r="BX358" s="71"/>
      <c r="BY358" s="71"/>
      <c r="BZ358" s="71"/>
      <c r="CA358" s="71"/>
      <c r="CB358" s="71"/>
      <c r="CC358" s="71"/>
      <c r="CD358" s="71"/>
      <c r="CE358" s="71"/>
      <c r="CF358" s="71"/>
      <c r="CG358" s="71"/>
      <c r="CH358" s="71"/>
      <c r="CI358" s="71"/>
      <c r="CJ358" s="71"/>
      <c r="CK358" s="71"/>
      <c r="CL358" s="71"/>
      <c r="CM358" s="71"/>
      <c r="CN358" s="71"/>
      <c r="CO358" s="71"/>
      <c r="CP358" s="71"/>
      <c r="CQ358" s="71"/>
      <c r="CR358" s="71"/>
      <c r="CS358" s="71"/>
      <c r="CT358" s="71"/>
      <c r="CU358" s="71"/>
      <c r="CV358" s="71"/>
      <c r="CW358" s="71"/>
      <c r="CX358" s="71"/>
      <c r="CY358" s="71"/>
      <c r="CZ358" s="71"/>
      <c r="DA358" s="71"/>
      <c r="DB358" s="71"/>
      <c r="DC358" s="71"/>
      <c r="DD358" s="71"/>
      <c r="DE358" s="71"/>
      <c r="DF358" s="71"/>
      <c r="DG358" s="71"/>
      <c r="DH358" s="71"/>
      <c r="DI358" s="71"/>
      <c r="DJ358" s="71"/>
      <c r="DK358" s="71"/>
      <c r="DL358" s="71"/>
      <c r="DM358" s="71"/>
      <c r="DN358" s="71"/>
      <c r="DO358" s="71"/>
      <c r="DP358" s="71"/>
      <c r="DQ358" s="71"/>
      <c r="DR358" s="71"/>
      <c r="DS358" s="71"/>
      <c r="DT358" s="71"/>
      <c r="DU358" s="71"/>
      <c r="DV358" s="71"/>
      <c r="DW358" s="71"/>
      <c r="DX358" s="71"/>
      <c r="DY358" s="71"/>
      <c r="DZ358" s="71"/>
      <c r="EA358" s="71"/>
      <c r="EB358" s="71"/>
      <c r="EC358" s="71"/>
      <c r="ED358" s="71"/>
      <c r="EE358" s="71"/>
      <c r="EF358" s="71"/>
      <c r="EG358" s="71"/>
      <c r="EH358" s="71"/>
      <c r="EI358" s="71"/>
      <c r="EJ358" s="71"/>
      <c r="EK358" s="71"/>
      <c r="EL358" s="71"/>
      <c r="EM358" s="71"/>
      <c r="EN358" s="71"/>
      <c r="EO358" s="71"/>
      <c r="EP358" s="71"/>
      <c r="EQ358" s="71"/>
      <c r="ER358" s="71"/>
      <c r="ES358" s="71"/>
      <c r="ET358" s="71"/>
      <c r="EU358" s="71"/>
      <c r="EV358" s="71"/>
      <c r="EW358" s="71"/>
      <c r="EX358" s="71"/>
      <c r="EY358" s="71"/>
      <c r="EZ358" s="71"/>
      <c r="FA358" s="71"/>
      <c r="FB358" s="71"/>
      <c r="FC358" s="71"/>
      <c r="FD358" s="71"/>
      <c r="FE358" s="71"/>
      <c r="FF358" s="71"/>
    </row>
    <row r="359" spans="1:162" s="72" customFormat="1" ht="15.75" customHeight="1" x14ac:dyDescent="0.25">
      <c r="B359" s="102" t="str">
        <v>2011-12</v>
      </c>
      <c r="C359" s="105">
        <v>0</v>
      </c>
      <c r="D359" s="105">
        <v>0</v>
      </c>
      <c r="E359" s="105">
        <v>0</v>
      </c>
      <c r="F359" s="105">
        <v>0</v>
      </c>
      <c r="G359" s="105">
        <v>0</v>
      </c>
      <c r="H359" s="105">
        <v>0</v>
      </c>
      <c r="I359" s="105">
        <v>0</v>
      </c>
      <c r="J359" s="105">
        <v>0</v>
      </c>
      <c r="K359" s="105">
        <f t="shared" si="68"/>
        <v>0</v>
      </c>
      <c r="L359" s="104"/>
      <c r="M359" s="104" t="s">
        <v>10</v>
      </c>
      <c r="N359" s="105">
        <v>0</v>
      </c>
      <c r="O359" s="105">
        <v>0</v>
      </c>
      <c r="P359" s="105">
        <v>0</v>
      </c>
      <c r="Q359" s="105">
        <v>0</v>
      </c>
      <c r="R359" s="105">
        <v>0</v>
      </c>
      <c r="S359" s="105">
        <v>0</v>
      </c>
      <c r="T359" s="105">
        <v>0</v>
      </c>
      <c r="U359" s="105">
        <v>0</v>
      </c>
      <c r="V359" s="105">
        <v>0</v>
      </c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  <c r="BA359" s="71"/>
      <c r="BB359" s="71"/>
      <c r="BC359" s="71"/>
      <c r="BD359" s="71"/>
      <c r="BE359" s="71"/>
      <c r="BF359" s="71"/>
      <c r="BG359" s="71"/>
      <c r="BH359" s="71"/>
      <c r="BI359" s="71"/>
      <c r="BJ359" s="71"/>
      <c r="BK359" s="71"/>
      <c r="BL359" s="71"/>
      <c r="BM359" s="71"/>
      <c r="BN359" s="71"/>
      <c r="BO359" s="71"/>
      <c r="BP359" s="71"/>
      <c r="BQ359" s="71"/>
      <c r="BR359" s="71"/>
      <c r="BS359" s="71"/>
      <c r="BT359" s="71"/>
      <c r="BU359" s="71"/>
      <c r="BV359" s="71"/>
      <c r="BW359" s="71"/>
      <c r="BX359" s="71"/>
      <c r="BY359" s="71"/>
      <c r="BZ359" s="71"/>
      <c r="CA359" s="71"/>
      <c r="CB359" s="71"/>
      <c r="CC359" s="71"/>
      <c r="CD359" s="71"/>
      <c r="CE359" s="71"/>
      <c r="CF359" s="71"/>
      <c r="CG359" s="71"/>
      <c r="CH359" s="71"/>
      <c r="CI359" s="71"/>
      <c r="CJ359" s="71"/>
      <c r="CK359" s="71"/>
      <c r="CL359" s="71"/>
      <c r="CM359" s="71"/>
      <c r="CN359" s="71"/>
      <c r="CO359" s="71"/>
      <c r="CP359" s="71"/>
      <c r="CQ359" s="71"/>
      <c r="CR359" s="71"/>
      <c r="CS359" s="71"/>
      <c r="CT359" s="71"/>
      <c r="CU359" s="71"/>
      <c r="CV359" s="71"/>
      <c r="CW359" s="71"/>
      <c r="CX359" s="71"/>
      <c r="CY359" s="71"/>
      <c r="CZ359" s="71"/>
      <c r="DA359" s="71"/>
      <c r="DB359" s="71"/>
      <c r="DC359" s="71"/>
      <c r="DD359" s="71"/>
      <c r="DE359" s="71"/>
      <c r="DF359" s="71"/>
      <c r="DG359" s="71"/>
      <c r="DH359" s="71"/>
      <c r="DI359" s="71"/>
      <c r="DJ359" s="71"/>
      <c r="DK359" s="71"/>
      <c r="DL359" s="71"/>
      <c r="DM359" s="71"/>
      <c r="DN359" s="71"/>
      <c r="DO359" s="71"/>
      <c r="DP359" s="71"/>
      <c r="DQ359" s="71"/>
      <c r="DR359" s="71"/>
      <c r="DS359" s="71"/>
      <c r="DT359" s="71"/>
      <c r="DU359" s="71"/>
      <c r="DV359" s="71"/>
      <c r="DW359" s="71"/>
      <c r="DX359" s="71"/>
      <c r="DY359" s="71"/>
      <c r="DZ359" s="71"/>
      <c r="EA359" s="71"/>
      <c r="EB359" s="71"/>
      <c r="EC359" s="71"/>
      <c r="ED359" s="71"/>
      <c r="EE359" s="71"/>
      <c r="EF359" s="71"/>
      <c r="EG359" s="71"/>
      <c r="EH359" s="71"/>
      <c r="EI359" s="71"/>
      <c r="EJ359" s="71"/>
      <c r="EK359" s="71"/>
      <c r="EL359" s="71"/>
      <c r="EM359" s="71"/>
      <c r="EN359" s="71"/>
      <c r="EO359" s="71"/>
      <c r="EP359" s="71"/>
      <c r="EQ359" s="71"/>
      <c r="ER359" s="71"/>
      <c r="ES359" s="71"/>
      <c r="ET359" s="71"/>
      <c r="EU359" s="71"/>
      <c r="EV359" s="71"/>
      <c r="EW359" s="71"/>
      <c r="EX359" s="71"/>
      <c r="EY359" s="71"/>
      <c r="EZ359" s="71"/>
      <c r="FA359" s="71"/>
      <c r="FB359" s="71"/>
      <c r="FC359" s="71"/>
      <c r="FD359" s="71"/>
      <c r="FE359" s="71"/>
      <c r="FF359" s="71"/>
    </row>
    <row r="360" spans="1:162" s="72" customFormat="1" ht="15.75" customHeight="1" x14ac:dyDescent="0.25">
      <c r="A360" s="22"/>
      <c r="B360" s="102" t="str">
        <v>2012-13</v>
      </c>
      <c r="C360" s="105">
        <v>0</v>
      </c>
      <c r="D360" s="105">
        <v>0</v>
      </c>
      <c r="E360" s="105">
        <v>0</v>
      </c>
      <c r="F360" s="105">
        <v>0</v>
      </c>
      <c r="G360" s="105">
        <v>0</v>
      </c>
      <c r="H360" s="103">
        <v>6000000</v>
      </c>
      <c r="I360" s="105">
        <v>0</v>
      </c>
      <c r="J360" s="105">
        <v>0</v>
      </c>
      <c r="K360" s="103">
        <f t="shared" si="68"/>
        <v>6000000</v>
      </c>
      <c r="L360" s="104"/>
      <c r="M360" s="104" t="s">
        <v>11</v>
      </c>
      <c r="N360" s="105">
        <v>0</v>
      </c>
      <c r="O360" s="105">
        <v>0</v>
      </c>
      <c r="P360" s="105">
        <v>0</v>
      </c>
      <c r="Q360" s="105">
        <v>0</v>
      </c>
      <c r="R360" s="105">
        <v>0</v>
      </c>
      <c r="S360" s="105">
        <v>11.70788818966779</v>
      </c>
      <c r="T360" s="105">
        <v>0</v>
      </c>
      <c r="U360" s="105">
        <v>0</v>
      </c>
      <c r="V360" s="105">
        <v>0.26180709642970607</v>
      </c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  <c r="BA360" s="71"/>
      <c r="BB360" s="71"/>
      <c r="BC360" s="71"/>
      <c r="BD360" s="71"/>
      <c r="BE360" s="71"/>
      <c r="BF360" s="71"/>
      <c r="BG360" s="71"/>
      <c r="BH360" s="71"/>
      <c r="BI360" s="71"/>
      <c r="BJ360" s="71"/>
      <c r="BK360" s="71"/>
      <c r="BL360" s="71"/>
      <c r="BM360" s="71"/>
      <c r="BN360" s="71"/>
      <c r="BO360" s="71"/>
      <c r="BP360" s="71"/>
      <c r="BQ360" s="71"/>
      <c r="BR360" s="71"/>
      <c r="BS360" s="71"/>
      <c r="BT360" s="71"/>
      <c r="BU360" s="71"/>
      <c r="BV360" s="71"/>
      <c r="BW360" s="71"/>
      <c r="BX360" s="71"/>
      <c r="BY360" s="71"/>
      <c r="BZ360" s="71"/>
      <c r="CA360" s="71"/>
      <c r="CB360" s="71"/>
      <c r="CC360" s="71"/>
      <c r="CD360" s="71"/>
      <c r="CE360" s="71"/>
      <c r="CF360" s="71"/>
      <c r="CG360" s="71"/>
      <c r="CH360" s="71"/>
      <c r="CI360" s="71"/>
      <c r="CJ360" s="71"/>
      <c r="CK360" s="71"/>
      <c r="CL360" s="71"/>
      <c r="CM360" s="71"/>
      <c r="CN360" s="71"/>
      <c r="CO360" s="71"/>
      <c r="CP360" s="71"/>
      <c r="CQ360" s="71"/>
      <c r="CR360" s="71"/>
      <c r="CS360" s="71"/>
      <c r="CT360" s="71"/>
      <c r="CU360" s="71"/>
      <c r="CV360" s="71"/>
      <c r="CW360" s="71"/>
      <c r="CX360" s="71"/>
      <c r="CY360" s="71"/>
      <c r="CZ360" s="71"/>
      <c r="DA360" s="71"/>
      <c r="DB360" s="71"/>
      <c r="DC360" s="71"/>
      <c r="DD360" s="71"/>
      <c r="DE360" s="71"/>
      <c r="DF360" s="71"/>
      <c r="DG360" s="71"/>
      <c r="DH360" s="71"/>
      <c r="DI360" s="71"/>
      <c r="DJ360" s="71"/>
      <c r="DK360" s="71"/>
      <c r="DL360" s="71"/>
      <c r="DM360" s="71"/>
      <c r="DN360" s="71"/>
      <c r="DO360" s="71"/>
      <c r="DP360" s="71"/>
      <c r="DQ360" s="71"/>
      <c r="DR360" s="71"/>
      <c r="DS360" s="71"/>
      <c r="DT360" s="71"/>
      <c r="DU360" s="71"/>
      <c r="DV360" s="71"/>
      <c r="DW360" s="71"/>
      <c r="DX360" s="71"/>
      <c r="DY360" s="71"/>
      <c r="DZ360" s="71"/>
      <c r="EA360" s="71"/>
      <c r="EB360" s="71"/>
      <c r="EC360" s="71"/>
      <c r="ED360" s="71"/>
      <c r="EE360" s="71"/>
      <c r="EF360" s="71"/>
      <c r="EG360" s="71"/>
      <c r="EH360" s="71"/>
      <c r="EI360" s="71"/>
      <c r="EJ360" s="71"/>
      <c r="EK360" s="71"/>
      <c r="EL360" s="71"/>
      <c r="EM360" s="71"/>
      <c r="EN360" s="71"/>
      <c r="EO360" s="71"/>
      <c r="EP360" s="71"/>
      <c r="EQ360" s="71"/>
      <c r="ER360" s="71"/>
      <c r="ES360" s="71"/>
      <c r="ET360" s="71"/>
      <c r="EU360" s="71"/>
      <c r="EV360" s="71"/>
      <c r="EW360" s="71"/>
      <c r="EX360" s="71"/>
      <c r="EY360" s="71"/>
      <c r="EZ360" s="71"/>
      <c r="FA360" s="71"/>
      <c r="FB360" s="71"/>
      <c r="FC360" s="71"/>
      <c r="FD360" s="71"/>
      <c r="FE360" s="71"/>
      <c r="FF360" s="71"/>
    </row>
    <row r="361" spans="1:162" s="72" customFormat="1" ht="15.75" customHeight="1" x14ac:dyDescent="0.25">
      <c r="A361" s="22"/>
      <c r="B361" s="102" t="str">
        <v>2013-14</v>
      </c>
      <c r="C361" s="105">
        <v>0</v>
      </c>
      <c r="D361" s="105">
        <v>0</v>
      </c>
      <c r="E361" s="105">
        <v>0</v>
      </c>
      <c r="F361" s="105">
        <v>0</v>
      </c>
      <c r="G361" s="105">
        <v>0</v>
      </c>
      <c r="H361" s="105">
        <v>0</v>
      </c>
      <c r="I361" s="105">
        <v>0</v>
      </c>
      <c r="J361" s="105">
        <v>0</v>
      </c>
      <c r="K361" s="105">
        <f t="shared" si="68"/>
        <v>0</v>
      </c>
      <c r="L361" s="104"/>
      <c r="M361" s="104" t="s">
        <v>32</v>
      </c>
      <c r="N361" s="105">
        <v>0</v>
      </c>
      <c r="O361" s="105">
        <v>0</v>
      </c>
      <c r="P361" s="105">
        <v>0</v>
      </c>
      <c r="Q361" s="105">
        <v>0</v>
      </c>
      <c r="R361" s="105">
        <v>0</v>
      </c>
      <c r="S361" s="105">
        <v>0</v>
      </c>
      <c r="T361" s="105">
        <v>0</v>
      </c>
      <c r="U361" s="105">
        <v>0</v>
      </c>
      <c r="V361" s="105">
        <v>0</v>
      </c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/>
      <c r="AX361" s="71"/>
      <c r="AY361" s="71"/>
      <c r="AZ361" s="71"/>
      <c r="BA361" s="71"/>
      <c r="BB361" s="71"/>
      <c r="BC361" s="71"/>
      <c r="BD361" s="71"/>
      <c r="BE361" s="71"/>
      <c r="BF361" s="71"/>
      <c r="BG361" s="71"/>
      <c r="BH361" s="71"/>
      <c r="BI361" s="71"/>
      <c r="BJ361" s="71"/>
      <c r="BK361" s="71"/>
      <c r="BL361" s="71"/>
      <c r="BM361" s="71"/>
      <c r="BN361" s="71"/>
      <c r="BO361" s="71"/>
      <c r="BP361" s="71"/>
      <c r="BQ361" s="71"/>
      <c r="BR361" s="71"/>
      <c r="BS361" s="71"/>
      <c r="BT361" s="71"/>
      <c r="BU361" s="71"/>
      <c r="BV361" s="71"/>
      <c r="BW361" s="71"/>
      <c r="BX361" s="71"/>
      <c r="BY361" s="71"/>
      <c r="BZ361" s="71"/>
      <c r="CA361" s="71"/>
      <c r="CB361" s="71"/>
      <c r="CC361" s="71"/>
      <c r="CD361" s="71"/>
      <c r="CE361" s="71"/>
      <c r="CF361" s="71"/>
      <c r="CG361" s="71"/>
      <c r="CH361" s="71"/>
      <c r="CI361" s="71"/>
      <c r="CJ361" s="71"/>
      <c r="CK361" s="71"/>
      <c r="CL361" s="71"/>
      <c r="CM361" s="71"/>
      <c r="CN361" s="71"/>
      <c r="CO361" s="71"/>
      <c r="CP361" s="71"/>
      <c r="CQ361" s="71"/>
      <c r="CR361" s="71"/>
      <c r="CS361" s="71"/>
      <c r="CT361" s="71"/>
      <c r="CU361" s="71"/>
      <c r="CV361" s="71"/>
      <c r="CW361" s="71"/>
      <c r="CX361" s="71"/>
      <c r="CY361" s="71"/>
      <c r="CZ361" s="71"/>
      <c r="DA361" s="71"/>
      <c r="DB361" s="71"/>
      <c r="DC361" s="71"/>
      <c r="DD361" s="71"/>
      <c r="DE361" s="71"/>
      <c r="DF361" s="71"/>
      <c r="DG361" s="71"/>
      <c r="DH361" s="71"/>
      <c r="DI361" s="71"/>
      <c r="DJ361" s="71"/>
      <c r="DK361" s="71"/>
      <c r="DL361" s="71"/>
      <c r="DM361" s="71"/>
      <c r="DN361" s="71"/>
      <c r="DO361" s="71"/>
      <c r="DP361" s="71"/>
      <c r="DQ361" s="71"/>
      <c r="DR361" s="71"/>
      <c r="DS361" s="71"/>
      <c r="DT361" s="71"/>
      <c r="DU361" s="71"/>
      <c r="DV361" s="71"/>
      <c r="DW361" s="71"/>
      <c r="DX361" s="71"/>
      <c r="DY361" s="71"/>
      <c r="DZ361" s="71"/>
      <c r="EA361" s="71"/>
      <c r="EB361" s="71"/>
      <c r="EC361" s="71"/>
      <c r="ED361" s="71"/>
      <c r="EE361" s="71"/>
      <c r="EF361" s="71"/>
      <c r="EG361" s="71"/>
      <c r="EH361" s="71"/>
      <c r="EI361" s="71"/>
      <c r="EJ361" s="71"/>
      <c r="EK361" s="71"/>
      <c r="EL361" s="71"/>
      <c r="EM361" s="71"/>
      <c r="EN361" s="71"/>
      <c r="EO361" s="71"/>
      <c r="EP361" s="71"/>
      <c r="EQ361" s="71"/>
      <c r="ER361" s="71"/>
      <c r="ES361" s="71"/>
      <c r="ET361" s="71"/>
      <c r="EU361" s="71"/>
      <c r="EV361" s="71"/>
      <c r="EW361" s="71"/>
      <c r="EX361" s="71"/>
      <c r="EY361" s="71"/>
      <c r="EZ361" s="71"/>
      <c r="FA361" s="71"/>
      <c r="FB361" s="71"/>
      <c r="FC361" s="71"/>
      <c r="FD361" s="71"/>
      <c r="FE361" s="71"/>
      <c r="FF361" s="71"/>
    </row>
    <row r="362" spans="1:162" s="72" customFormat="1" ht="15.75" customHeight="1" x14ac:dyDescent="0.25">
      <c r="A362" s="22">
        <f>A357+1</f>
        <v>79</v>
      </c>
      <c r="B362" s="102" t="s">
        <v>266</v>
      </c>
      <c r="C362" s="98"/>
      <c r="D362" s="98"/>
      <c r="E362" s="98"/>
      <c r="F362" s="98"/>
      <c r="G362" s="98"/>
      <c r="H362" s="98"/>
      <c r="I362" s="98"/>
      <c r="J362" s="98"/>
      <c r="K362" s="98"/>
      <c r="L362" s="104"/>
      <c r="M362" s="99" t="s">
        <v>266</v>
      </c>
      <c r="N362" s="98"/>
      <c r="O362" s="98"/>
      <c r="P362" s="98"/>
      <c r="Q362" s="98"/>
      <c r="R362" s="98"/>
      <c r="S362" s="98"/>
      <c r="T362" s="98"/>
      <c r="U362" s="98"/>
      <c r="V362" s="98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  <c r="AV362" s="71"/>
      <c r="AW362" s="71"/>
      <c r="AX362" s="71"/>
      <c r="AY362" s="71"/>
      <c r="AZ362" s="71"/>
      <c r="BA362" s="71"/>
      <c r="BB362" s="71"/>
      <c r="BC362" s="71"/>
      <c r="BD362" s="71"/>
      <c r="BE362" s="71"/>
      <c r="BF362" s="71"/>
      <c r="BG362" s="71"/>
      <c r="BH362" s="71"/>
      <c r="BI362" s="71"/>
      <c r="BJ362" s="71"/>
      <c r="BK362" s="71"/>
      <c r="BL362" s="71"/>
      <c r="BM362" s="71"/>
      <c r="BN362" s="71"/>
      <c r="BO362" s="71"/>
      <c r="BP362" s="71"/>
      <c r="BQ362" s="71"/>
      <c r="BR362" s="71"/>
      <c r="BS362" s="71"/>
      <c r="BT362" s="71"/>
      <c r="BU362" s="71"/>
      <c r="BV362" s="71"/>
      <c r="BW362" s="71"/>
      <c r="BX362" s="71"/>
      <c r="BY362" s="71"/>
      <c r="BZ362" s="71"/>
      <c r="CA362" s="71"/>
      <c r="CB362" s="71"/>
      <c r="CC362" s="71"/>
      <c r="CD362" s="71"/>
      <c r="CE362" s="71"/>
      <c r="CF362" s="71"/>
      <c r="CG362" s="71"/>
      <c r="CH362" s="71"/>
      <c r="CI362" s="71"/>
      <c r="CJ362" s="71"/>
      <c r="CK362" s="71"/>
      <c r="CL362" s="71"/>
      <c r="CM362" s="71"/>
      <c r="CN362" s="71"/>
      <c r="CO362" s="71"/>
      <c r="CP362" s="71"/>
      <c r="CQ362" s="71"/>
      <c r="CR362" s="71"/>
      <c r="CS362" s="71"/>
      <c r="CT362" s="71"/>
      <c r="CU362" s="71"/>
      <c r="CV362" s="71"/>
      <c r="CW362" s="71"/>
      <c r="CX362" s="71"/>
      <c r="CY362" s="71"/>
      <c r="CZ362" s="71"/>
      <c r="DA362" s="71"/>
      <c r="DB362" s="71"/>
      <c r="DC362" s="71"/>
      <c r="DD362" s="71"/>
      <c r="DE362" s="71"/>
      <c r="DF362" s="71"/>
      <c r="DG362" s="71"/>
      <c r="DH362" s="71"/>
      <c r="DI362" s="71"/>
      <c r="DJ362" s="71"/>
      <c r="DK362" s="71"/>
      <c r="DL362" s="71"/>
      <c r="DM362" s="71"/>
      <c r="DN362" s="71"/>
      <c r="DO362" s="71"/>
      <c r="DP362" s="71"/>
      <c r="DQ362" s="71"/>
      <c r="DR362" s="71"/>
      <c r="DS362" s="71"/>
      <c r="DT362" s="71"/>
      <c r="DU362" s="71"/>
      <c r="DV362" s="71"/>
      <c r="DW362" s="71"/>
      <c r="DX362" s="71"/>
      <c r="DY362" s="71"/>
      <c r="DZ362" s="71"/>
      <c r="EA362" s="71"/>
      <c r="EB362" s="71"/>
      <c r="EC362" s="71"/>
      <c r="ED362" s="71"/>
      <c r="EE362" s="71"/>
      <c r="EF362" s="71"/>
      <c r="EG362" s="71"/>
      <c r="EH362" s="71"/>
      <c r="EI362" s="71"/>
      <c r="EJ362" s="71"/>
      <c r="EK362" s="71"/>
      <c r="EL362" s="71"/>
      <c r="EM362" s="71"/>
      <c r="EN362" s="71"/>
      <c r="EO362" s="71"/>
      <c r="EP362" s="71"/>
      <c r="EQ362" s="71"/>
      <c r="ER362" s="71"/>
      <c r="ES362" s="71"/>
      <c r="ET362" s="71"/>
      <c r="EU362" s="71"/>
      <c r="EV362" s="71"/>
      <c r="EW362" s="71"/>
      <c r="EX362" s="71"/>
      <c r="EY362" s="71"/>
      <c r="EZ362" s="71"/>
      <c r="FA362" s="71"/>
      <c r="FB362" s="71"/>
      <c r="FC362" s="71"/>
      <c r="FD362" s="71"/>
      <c r="FE362" s="71"/>
      <c r="FF362" s="71"/>
    </row>
    <row r="363" spans="1:162" s="72" customFormat="1" ht="15.75" customHeight="1" x14ac:dyDescent="0.25">
      <c r="A363" s="22"/>
      <c r="B363" s="102" t="str">
        <f t="array" ref="B363:B366">Label_FinancialYears</f>
        <v>2010-11</v>
      </c>
      <c r="C363" s="105">
        <f t="array" ref="C363:J366">_1694_UpgradeofParramattaStadium</f>
        <v>0</v>
      </c>
      <c r="D363" s="105">
        <v>0</v>
      </c>
      <c r="E363" s="105">
        <v>0</v>
      </c>
      <c r="F363" s="105">
        <v>0</v>
      </c>
      <c r="G363" s="105">
        <v>0</v>
      </c>
      <c r="H363" s="105">
        <v>0</v>
      </c>
      <c r="I363" s="105">
        <v>0</v>
      </c>
      <c r="J363" s="105">
        <v>0</v>
      </c>
      <c r="K363" s="105">
        <f t="shared" ref="K363:K366" si="69">SUM(C363:J363)</f>
        <v>0</v>
      </c>
      <c r="L363" s="104"/>
      <c r="M363" s="104" t="s">
        <v>9</v>
      </c>
      <c r="N363" s="105">
        <f t="array" ref="N363:V366">C363:K366/Population_IncludingTotal</f>
        <v>0</v>
      </c>
      <c r="O363" s="105">
        <v>0</v>
      </c>
      <c r="P363" s="105">
        <v>0</v>
      </c>
      <c r="Q363" s="105">
        <v>0</v>
      </c>
      <c r="R363" s="105">
        <v>0</v>
      </c>
      <c r="S363" s="105">
        <v>0</v>
      </c>
      <c r="T363" s="105">
        <v>0</v>
      </c>
      <c r="U363" s="105">
        <v>0</v>
      </c>
      <c r="V363" s="105">
        <v>0</v>
      </c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  <c r="AW363" s="71"/>
      <c r="AX363" s="71"/>
      <c r="AY363" s="71"/>
      <c r="AZ363" s="71"/>
      <c r="BA363" s="71"/>
      <c r="BB363" s="71"/>
      <c r="BC363" s="71"/>
      <c r="BD363" s="71"/>
      <c r="BE363" s="71"/>
      <c r="BF363" s="71"/>
      <c r="BG363" s="71"/>
      <c r="BH363" s="71"/>
      <c r="BI363" s="71"/>
      <c r="BJ363" s="71"/>
      <c r="BK363" s="71"/>
      <c r="BL363" s="71"/>
      <c r="BM363" s="71"/>
      <c r="BN363" s="71"/>
      <c r="BO363" s="71"/>
      <c r="BP363" s="71"/>
      <c r="BQ363" s="71"/>
      <c r="BR363" s="71"/>
      <c r="BS363" s="71"/>
      <c r="BT363" s="71"/>
      <c r="BU363" s="71"/>
      <c r="BV363" s="71"/>
      <c r="BW363" s="71"/>
      <c r="BX363" s="71"/>
      <c r="BY363" s="71"/>
      <c r="BZ363" s="71"/>
      <c r="CA363" s="71"/>
      <c r="CB363" s="71"/>
      <c r="CC363" s="71"/>
      <c r="CD363" s="71"/>
      <c r="CE363" s="71"/>
      <c r="CF363" s="71"/>
      <c r="CG363" s="71"/>
      <c r="CH363" s="71"/>
      <c r="CI363" s="71"/>
      <c r="CJ363" s="71"/>
      <c r="CK363" s="71"/>
      <c r="CL363" s="71"/>
      <c r="CM363" s="71"/>
      <c r="CN363" s="71"/>
      <c r="CO363" s="71"/>
      <c r="CP363" s="71"/>
      <c r="CQ363" s="71"/>
      <c r="CR363" s="71"/>
      <c r="CS363" s="71"/>
      <c r="CT363" s="71"/>
      <c r="CU363" s="71"/>
      <c r="CV363" s="71"/>
      <c r="CW363" s="71"/>
      <c r="CX363" s="71"/>
      <c r="CY363" s="71"/>
      <c r="CZ363" s="71"/>
      <c r="DA363" s="71"/>
      <c r="DB363" s="71"/>
      <c r="DC363" s="71"/>
      <c r="DD363" s="71"/>
      <c r="DE363" s="71"/>
      <c r="DF363" s="71"/>
      <c r="DG363" s="71"/>
      <c r="DH363" s="71"/>
      <c r="DI363" s="71"/>
      <c r="DJ363" s="71"/>
      <c r="DK363" s="71"/>
      <c r="DL363" s="71"/>
      <c r="DM363" s="71"/>
      <c r="DN363" s="71"/>
      <c r="DO363" s="71"/>
      <c r="DP363" s="71"/>
      <c r="DQ363" s="71"/>
      <c r="DR363" s="71"/>
      <c r="DS363" s="71"/>
      <c r="DT363" s="71"/>
      <c r="DU363" s="71"/>
      <c r="DV363" s="71"/>
      <c r="DW363" s="71"/>
      <c r="DX363" s="71"/>
      <c r="DY363" s="71"/>
      <c r="DZ363" s="71"/>
      <c r="EA363" s="71"/>
      <c r="EB363" s="71"/>
      <c r="EC363" s="71"/>
      <c r="ED363" s="71"/>
      <c r="EE363" s="71"/>
      <c r="EF363" s="71"/>
      <c r="EG363" s="71"/>
      <c r="EH363" s="71"/>
      <c r="EI363" s="71"/>
      <c r="EJ363" s="71"/>
      <c r="EK363" s="71"/>
      <c r="EL363" s="71"/>
      <c r="EM363" s="71"/>
      <c r="EN363" s="71"/>
      <c r="EO363" s="71"/>
      <c r="EP363" s="71"/>
      <c r="EQ363" s="71"/>
      <c r="ER363" s="71"/>
      <c r="ES363" s="71"/>
      <c r="ET363" s="71"/>
      <c r="EU363" s="71"/>
      <c r="EV363" s="71"/>
      <c r="EW363" s="71"/>
      <c r="EX363" s="71"/>
      <c r="EY363" s="71"/>
      <c r="EZ363" s="71"/>
      <c r="FA363" s="71"/>
      <c r="FB363" s="71"/>
      <c r="FC363" s="71"/>
      <c r="FD363" s="71"/>
      <c r="FE363" s="71"/>
      <c r="FF363" s="71"/>
    </row>
    <row r="364" spans="1:162" s="72" customFormat="1" ht="15.75" customHeight="1" x14ac:dyDescent="0.25">
      <c r="B364" s="102" t="str">
        <v>2011-12</v>
      </c>
      <c r="C364" s="105">
        <v>0</v>
      </c>
      <c r="D364" s="105">
        <v>0</v>
      </c>
      <c r="E364" s="105">
        <v>0</v>
      </c>
      <c r="F364" s="105">
        <v>0</v>
      </c>
      <c r="G364" s="105">
        <v>0</v>
      </c>
      <c r="H364" s="105">
        <v>0</v>
      </c>
      <c r="I364" s="105">
        <v>0</v>
      </c>
      <c r="J364" s="105">
        <v>0</v>
      </c>
      <c r="K364" s="105">
        <f t="shared" si="69"/>
        <v>0</v>
      </c>
      <c r="L364" s="104"/>
      <c r="M364" s="104" t="s">
        <v>10</v>
      </c>
      <c r="N364" s="105">
        <v>0</v>
      </c>
      <c r="O364" s="105">
        <v>0</v>
      </c>
      <c r="P364" s="105">
        <v>0</v>
      </c>
      <c r="Q364" s="105">
        <v>0</v>
      </c>
      <c r="R364" s="105">
        <v>0</v>
      </c>
      <c r="S364" s="105">
        <v>0</v>
      </c>
      <c r="T364" s="105">
        <v>0</v>
      </c>
      <c r="U364" s="105">
        <v>0</v>
      </c>
      <c r="V364" s="105">
        <v>0</v>
      </c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/>
      <c r="AW364" s="71"/>
      <c r="AX364" s="71"/>
      <c r="AY364" s="71"/>
      <c r="AZ364" s="71"/>
      <c r="BA364" s="71"/>
      <c r="BB364" s="71"/>
      <c r="BC364" s="71"/>
      <c r="BD364" s="71"/>
      <c r="BE364" s="71"/>
      <c r="BF364" s="71"/>
      <c r="BG364" s="71"/>
      <c r="BH364" s="71"/>
      <c r="BI364" s="71"/>
      <c r="BJ364" s="71"/>
      <c r="BK364" s="71"/>
      <c r="BL364" s="71"/>
      <c r="BM364" s="71"/>
      <c r="BN364" s="71"/>
      <c r="BO364" s="71"/>
      <c r="BP364" s="71"/>
      <c r="BQ364" s="71"/>
      <c r="BR364" s="71"/>
      <c r="BS364" s="71"/>
      <c r="BT364" s="71"/>
      <c r="BU364" s="71"/>
      <c r="BV364" s="71"/>
      <c r="BW364" s="71"/>
      <c r="BX364" s="71"/>
      <c r="BY364" s="71"/>
      <c r="BZ364" s="71"/>
      <c r="CA364" s="71"/>
      <c r="CB364" s="71"/>
      <c r="CC364" s="71"/>
      <c r="CD364" s="71"/>
      <c r="CE364" s="71"/>
      <c r="CF364" s="71"/>
      <c r="CG364" s="71"/>
      <c r="CH364" s="71"/>
      <c r="CI364" s="71"/>
      <c r="CJ364" s="71"/>
      <c r="CK364" s="71"/>
      <c r="CL364" s="71"/>
      <c r="CM364" s="71"/>
      <c r="CN364" s="71"/>
      <c r="CO364" s="71"/>
      <c r="CP364" s="71"/>
      <c r="CQ364" s="71"/>
      <c r="CR364" s="71"/>
      <c r="CS364" s="71"/>
      <c r="CT364" s="71"/>
      <c r="CU364" s="71"/>
      <c r="CV364" s="71"/>
      <c r="CW364" s="71"/>
      <c r="CX364" s="71"/>
      <c r="CY364" s="71"/>
      <c r="CZ364" s="71"/>
      <c r="DA364" s="71"/>
      <c r="DB364" s="71"/>
      <c r="DC364" s="71"/>
      <c r="DD364" s="71"/>
      <c r="DE364" s="71"/>
      <c r="DF364" s="71"/>
      <c r="DG364" s="71"/>
      <c r="DH364" s="71"/>
      <c r="DI364" s="71"/>
      <c r="DJ364" s="71"/>
      <c r="DK364" s="71"/>
      <c r="DL364" s="71"/>
      <c r="DM364" s="71"/>
      <c r="DN364" s="71"/>
      <c r="DO364" s="71"/>
      <c r="DP364" s="71"/>
      <c r="DQ364" s="71"/>
      <c r="DR364" s="71"/>
      <c r="DS364" s="71"/>
      <c r="DT364" s="71"/>
      <c r="DU364" s="71"/>
      <c r="DV364" s="71"/>
      <c r="DW364" s="71"/>
      <c r="DX364" s="71"/>
      <c r="DY364" s="71"/>
      <c r="DZ364" s="71"/>
      <c r="EA364" s="71"/>
      <c r="EB364" s="71"/>
      <c r="EC364" s="71"/>
      <c r="ED364" s="71"/>
      <c r="EE364" s="71"/>
      <c r="EF364" s="71"/>
      <c r="EG364" s="71"/>
      <c r="EH364" s="71"/>
      <c r="EI364" s="71"/>
      <c r="EJ364" s="71"/>
      <c r="EK364" s="71"/>
      <c r="EL364" s="71"/>
      <c r="EM364" s="71"/>
      <c r="EN364" s="71"/>
      <c r="EO364" s="71"/>
      <c r="EP364" s="71"/>
      <c r="EQ364" s="71"/>
      <c r="ER364" s="71"/>
      <c r="ES364" s="71"/>
      <c r="ET364" s="71"/>
      <c r="EU364" s="71"/>
      <c r="EV364" s="71"/>
      <c r="EW364" s="71"/>
      <c r="EX364" s="71"/>
      <c r="EY364" s="71"/>
      <c r="EZ364" s="71"/>
      <c r="FA364" s="71"/>
      <c r="FB364" s="71"/>
      <c r="FC364" s="71"/>
      <c r="FD364" s="71"/>
      <c r="FE364" s="71"/>
      <c r="FF364" s="71"/>
    </row>
    <row r="365" spans="1:162" s="72" customFormat="1" ht="15.75" customHeight="1" x14ac:dyDescent="0.25">
      <c r="A365" s="22"/>
      <c r="B365" s="102" t="str">
        <v>2012-13</v>
      </c>
      <c r="C365" s="103">
        <v>20000000</v>
      </c>
      <c r="D365" s="105">
        <v>0</v>
      </c>
      <c r="E365" s="105">
        <v>0</v>
      </c>
      <c r="F365" s="105">
        <v>0</v>
      </c>
      <c r="G365" s="105">
        <v>0</v>
      </c>
      <c r="H365" s="105">
        <v>0</v>
      </c>
      <c r="I365" s="105">
        <v>0</v>
      </c>
      <c r="J365" s="105">
        <v>0</v>
      </c>
      <c r="K365" s="103">
        <f t="shared" si="69"/>
        <v>20000000</v>
      </c>
      <c r="L365" s="104"/>
      <c r="M365" s="104" t="s">
        <v>11</v>
      </c>
      <c r="N365" s="105">
        <v>2.7185548162596764</v>
      </c>
      <c r="O365" s="105">
        <v>0</v>
      </c>
      <c r="P365" s="105">
        <v>0</v>
      </c>
      <c r="Q365" s="105">
        <v>0</v>
      </c>
      <c r="R365" s="105">
        <v>0</v>
      </c>
      <c r="S365" s="105">
        <v>0</v>
      </c>
      <c r="T365" s="105">
        <v>0</v>
      </c>
      <c r="U365" s="105">
        <v>0</v>
      </c>
      <c r="V365" s="105">
        <v>0.87269032143235359</v>
      </c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  <c r="AY365" s="71"/>
      <c r="AZ365" s="71"/>
      <c r="BA365" s="71"/>
      <c r="BB365" s="71"/>
      <c r="BC365" s="71"/>
      <c r="BD365" s="71"/>
      <c r="BE365" s="71"/>
      <c r="BF365" s="71"/>
      <c r="BG365" s="71"/>
      <c r="BH365" s="71"/>
      <c r="BI365" s="71"/>
      <c r="BJ365" s="71"/>
      <c r="BK365" s="71"/>
      <c r="BL365" s="71"/>
      <c r="BM365" s="71"/>
      <c r="BN365" s="71"/>
      <c r="BO365" s="71"/>
      <c r="BP365" s="71"/>
      <c r="BQ365" s="71"/>
      <c r="BR365" s="71"/>
      <c r="BS365" s="71"/>
      <c r="BT365" s="71"/>
      <c r="BU365" s="71"/>
      <c r="BV365" s="71"/>
      <c r="BW365" s="71"/>
      <c r="BX365" s="71"/>
      <c r="BY365" s="71"/>
      <c r="BZ365" s="71"/>
      <c r="CA365" s="71"/>
      <c r="CB365" s="71"/>
      <c r="CC365" s="71"/>
      <c r="CD365" s="71"/>
      <c r="CE365" s="71"/>
      <c r="CF365" s="71"/>
      <c r="CG365" s="71"/>
      <c r="CH365" s="71"/>
      <c r="CI365" s="71"/>
      <c r="CJ365" s="71"/>
      <c r="CK365" s="71"/>
      <c r="CL365" s="71"/>
      <c r="CM365" s="71"/>
      <c r="CN365" s="71"/>
      <c r="CO365" s="71"/>
      <c r="CP365" s="71"/>
      <c r="CQ365" s="71"/>
      <c r="CR365" s="71"/>
      <c r="CS365" s="71"/>
      <c r="CT365" s="71"/>
      <c r="CU365" s="71"/>
      <c r="CV365" s="71"/>
      <c r="CW365" s="71"/>
      <c r="CX365" s="71"/>
      <c r="CY365" s="71"/>
      <c r="CZ365" s="71"/>
      <c r="DA365" s="71"/>
      <c r="DB365" s="71"/>
      <c r="DC365" s="71"/>
      <c r="DD365" s="71"/>
      <c r="DE365" s="71"/>
      <c r="DF365" s="71"/>
      <c r="DG365" s="71"/>
      <c r="DH365" s="71"/>
      <c r="DI365" s="71"/>
      <c r="DJ365" s="71"/>
      <c r="DK365" s="71"/>
      <c r="DL365" s="71"/>
      <c r="DM365" s="71"/>
      <c r="DN365" s="71"/>
      <c r="DO365" s="71"/>
      <c r="DP365" s="71"/>
      <c r="DQ365" s="71"/>
      <c r="DR365" s="71"/>
      <c r="DS365" s="71"/>
      <c r="DT365" s="71"/>
      <c r="DU365" s="71"/>
      <c r="DV365" s="71"/>
      <c r="DW365" s="71"/>
      <c r="DX365" s="71"/>
      <c r="DY365" s="71"/>
      <c r="DZ365" s="71"/>
      <c r="EA365" s="71"/>
      <c r="EB365" s="71"/>
      <c r="EC365" s="71"/>
      <c r="ED365" s="71"/>
      <c r="EE365" s="71"/>
      <c r="EF365" s="71"/>
      <c r="EG365" s="71"/>
      <c r="EH365" s="71"/>
      <c r="EI365" s="71"/>
      <c r="EJ365" s="71"/>
      <c r="EK365" s="71"/>
      <c r="EL365" s="71"/>
      <c r="EM365" s="71"/>
      <c r="EN365" s="71"/>
      <c r="EO365" s="71"/>
      <c r="EP365" s="71"/>
      <c r="EQ365" s="71"/>
      <c r="ER365" s="71"/>
      <c r="ES365" s="71"/>
      <c r="ET365" s="71"/>
      <c r="EU365" s="71"/>
      <c r="EV365" s="71"/>
      <c r="EW365" s="71"/>
      <c r="EX365" s="71"/>
      <c r="EY365" s="71"/>
      <c r="EZ365" s="71"/>
      <c r="FA365" s="71"/>
      <c r="FB365" s="71"/>
      <c r="FC365" s="71"/>
      <c r="FD365" s="71"/>
      <c r="FE365" s="71"/>
      <c r="FF365" s="71"/>
    </row>
    <row r="366" spans="1:162" s="72" customFormat="1" ht="15.75" customHeight="1" x14ac:dyDescent="0.25">
      <c r="A366" s="22"/>
      <c r="B366" s="102" t="str">
        <v>2013-14</v>
      </c>
      <c r="C366" s="105">
        <v>0</v>
      </c>
      <c r="D366" s="105">
        <v>0</v>
      </c>
      <c r="E366" s="105">
        <v>0</v>
      </c>
      <c r="F366" s="105">
        <v>0</v>
      </c>
      <c r="G366" s="105">
        <v>0</v>
      </c>
      <c r="H366" s="105">
        <v>0</v>
      </c>
      <c r="I366" s="105">
        <v>0</v>
      </c>
      <c r="J366" s="105">
        <v>0</v>
      </c>
      <c r="K366" s="105">
        <f t="shared" si="69"/>
        <v>0</v>
      </c>
      <c r="L366" s="104"/>
      <c r="M366" s="104" t="s">
        <v>32</v>
      </c>
      <c r="N366" s="105">
        <v>0</v>
      </c>
      <c r="O366" s="105">
        <v>0</v>
      </c>
      <c r="P366" s="105">
        <v>0</v>
      </c>
      <c r="Q366" s="105">
        <v>0</v>
      </c>
      <c r="R366" s="105">
        <v>0</v>
      </c>
      <c r="S366" s="105">
        <v>0</v>
      </c>
      <c r="T366" s="105">
        <v>0</v>
      </c>
      <c r="U366" s="105">
        <v>0</v>
      </c>
      <c r="V366" s="105">
        <v>0</v>
      </c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  <c r="BA366" s="71"/>
      <c r="BB366" s="71"/>
      <c r="BC366" s="71"/>
      <c r="BD366" s="71"/>
      <c r="BE366" s="71"/>
      <c r="BF366" s="71"/>
      <c r="BG366" s="71"/>
      <c r="BH366" s="71"/>
      <c r="BI366" s="71"/>
      <c r="BJ366" s="71"/>
      <c r="BK366" s="71"/>
      <c r="BL366" s="71"/>
      <c r="BM366" s="71"/>
      <c r="BN366" s="71"/>
      <c r="BO366" s="71"/>
      <c r="BP366" s="71"/>
      <c r="BQ366" s="71"/>
      <c r="BR366" s="71"/>
      <c r="BS366" s="71"/>
      <c r="BT366" s="71"/>
      <c r="BU366" s="71"/>
      <c r="BV366" s="71"/>
      <c r="BW366" s="71"/>
      <c r="BX366" s="71"/>
      <c r="BY366" s="71"/>
      <c r="BZ366" s="71"/>
      <c r="CA366" s="71"/>
      <c r="CB366" s="71"/>
      <c r="CC366" s="71"/>
      <c r="CD366" s="71"/>
      <c r="CE366" s="71"/>
      <c r="CF366" s="71"/>
      <c r="CG366" s="71"/>
      <c r="CH366" s="71"/>
      <c r="CI366" s="71"/>
      <c r="CJ366" s="71"/>
      <c r="CK366" s="71"/>
      <c r="CL366" s="71"/>
      <c r="CM366" s="71"/>
      <c r="CN366" s="71"/>
      <c r="CO366" s="71"/>
      <c r="CP366" s="71"/>
      <c r="CQ366" s="71"/>
      <c r="CR366" s="71"/>
      <c r="CS366" s="71"/>
      <c r="CT366" s="71"/>
      <c r="CU366" s="71"/>
      <c r="CV366" s="71"/>
      <c r="CW366" s="71"/>
      <c r="CX366" s="71"/>
      <c r="CY366" s="71"/>
      <c r="CZ366" s="71"/>
      <c r="DA366" s="71"/>
      <c r="DB366" s="71"/>
      <c r="DC366" s="71"/>
      <c r="DD366" s="71"/>
      <c r="DE366" s="71"/>
      <c r="DF366" s="71"/>
      <c r="DG366" s="71"/>
      <c r="DH366" s="71"/>
      <c r="DI366" s="71"/>
      <c r="DJ366" s="71"/>
      <c r="DK366" s="71"/>
      <c r="DL366" s="71"/>
      <c r="DM366" s="71"/>
      <c r="DN366" s="71"/>
      <c r="DO366" s="71"/>
      <c r="DP366" s="71"/>
      <c r="DQ366" s="71"/>
      <c r="DR366" s="71"/>
      <c r="DS366" s="71"/>
      <c r="DT366" s="71"/>
      <c r="DU366" s="71"/>
      <c r="DV366" s="71"/>
      <c r="DW366" s="71"/>
      <c r="DX366" s="71"/>
      <c r="DY366" s="71"/>
      <c r="DZ366" s="71"/>
      <c r="EA366" s="71"/>
      <c r="EB366" s="71"/>
      <c r="EC366" s="71"/>
      <c r="ED366" s="71"/>
      <c r="EE366" s="71"/>
      <c r="EF366" s="71"/>
      <c r="EG366" s="71"/>
      <c r="EH366" s="71"/>
      <c r="EI366" s="71"/>
      <c r="EJ366" s="71"/>
      <c r="EK366" s="71"/>
      <c r="EL366" s="71"/>
      <c r="EM366" s="71"/>
      <c r="EN366" s="71"/>
      <c r="EO366" s="71"/>
      <c r="EP366" s="71"/>
      <c r="EQ366" s="71"/>
      <c r="ER366" s="71"/>
      <c r="ES366" s="71"/>
      <c r="ET366" s="71"/>
      <c r="EU366" s="71"/>
      <c r="EV366" s="71"/>
      <c r="EW366" s="71"/>
      <c r="EX366" s="71"/>
      <c r="EY366" s="71"/>
      <c r="EZ366" s="71"/>
      <c r="FA366" s="71"/>
      <c r="FB366" s="71"/>
      <c r="FC366" s="71"/>
      <c r="FD366" s="71"/>
      <c r="FE366" s="71"/>
      <c r="FF366" s="71"/>
    </row>
    <row r="367" spans="1:162" s="72" customFormat="1" ht="15.75" customHeight="1" x14ac:dyDescent="0.25">
      <c r="A367" s="22">
        <f>A362+1</f>
        <v>80</v>
      </c>
      <c r="B367" s="102" t="s">
        <v>267</v>
      </c>
      <c r="C367" s="98"/>
      <c r="D367" s="98"/>
      <c r="E367" s="98"/>
      <c r="F367" s="98"/>
      <c r="G367" s="98"/>
      <c r="H367" s="98"/>
      <c r="I367" s="98"/>
      <c r="J367" s="98"/>
      <c r="K367" s="98"/>
      <c r="L367" s="104"/>
      <c r="M367" s="99" t="s">
        <v>267</v>
      </c>
      <c r="N367" s="98"/>
      <c r="O367" s="98"/>
      <c r="P367" s="98"/>
      <c r="Q367" s="98"/>
      <c r="R367" s="98"/>
      <c r="S367" s="98"/>
      <c r="T367" s="98"/>
      <c r="U367" s="98"/>
      <c r="V367" s="98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  <c r="AW367" s="71"/>
      <c r="AX367" s="71"/>
      <c r="AY367" s="71"/>
      <c r="AZ367" s="71"/>
      <c r="BA367" s="71"/>
      <c r="BB367" s="71"/>
      <c r="BC367" s="71"/>
      <c r="BD367" s="71"/>
      <c r="BE367" s="71"/>
      <c r="BF367" s="71"/>
      <c r="BG367" s="71"/>
      <c r="BH367" s="71"/>
      <c r="BI367" s="71"/>
      <c r="BJ367" s="71"/>
      <c r="BK367" s="71"/>
      <c r="BL367" s="71"/>
      <c r="BM367" s="71"/>
      <c r="BN367" s="71"/>
      <c r="BO367" s="71"/>
      <c r="BP367" s="71"/>
      <c r="BQ367" s="71"/>
      <c r="BR367" s="71"/>
      <c r="BS367" s="71"/>
      <c r="BT367" s="71"/>
      <c r="BU367" s="71"/>
      <c r="BV367" s="71"/>
      <c r="BW367" s="71"/>
      <c r="BX367" s="71"/>
      <c r="BY367" s="71"/>
      <c r="BZ367" s="71"/>
      <c r="CA367" s="71"/>
      <c r="CB367" s="71"/>
      <c r="CC367" s="71"/>
      <c r="CD367" s="71"/>
      <c r="CE367" s="71"/>
      <c r="CF367" s="71"/>
      <c r="CG367" s="71"/>
      <c r="CH367" s="71"/>
      <c r="CI367" s="71"/>
      <c r="CJ367" s="71"/>
      <c r="CK367" s="71"/>
      <c r="CL367" s="71"/>
      <c r="CM367" s="71"/>
      <c r="CN367" s="71"/>
      <c r="CO367" s="71"/>
      <c r="CP367" s="71"/>
      <c r="CQ367" s="71"/>
      <c r="CR367" s="71"/>
      <c r="CS367" s="71"/>
      <c r="CT367" s="71"/>
      <c r="CU367" s="71"/>
      <c r="CV367" s="71"/>
      <c r="CW367" s="71"/>
      <c r="CX367" s="71"/>
      <c r="CY367" s="71"/>
      <c r="CZ367" s="71"/>
      <c r="DA367" s="71"/>
      <c r="DB367" s="71"/>
      <c r="DC367" s="71"/>
      <c r="DD367" s="71"/>
      <c r="DE367" s="71"/>
      <c r="DF367" s="71"/>
      <c r="DG367" s="71"/>
      <c r="DH367" s="71"/>
      <c r="DI367" s="71"/>
      <c r="DJ367" s="71"/>
      <c r="DK367" s="71"/>
      <c r="DL367" s="71"/>
      <c r="DM367" s="71"/>
      <c r="DN367" s="71"/>
      <c r="DO367" s="71"/>
      <c r="DP367" s="71"/>
      <c r="DQ367" s="71"/>
      <c r="DR367" s="71"/>
      <c r="DS367" s="71"/>
      <c r="DT367" s="71"/>
      <c r="DU367" s="71"/>
      <c r="DV367" s="71"/>
      <c r="DW367" s="71"/>
      <c r="DX367" s="71"/>
      <c r="DY367" s="71"/>
      <c r="DZ367" s="71"/>
      <c r="EA367" s="71"/>
      <c r="EB367" s="71"/>
      <c r="EC367" s="71"/>
      <c r="ED367" s="71"/>
      <c r="EE367" s="71"/>
      <c r="EF367" s="71"/>
      <c r="EG367" s="71"/>
      <c r="EH367" s="71"/>
      <c r="EI367" s="71"/>
      <c r="EJ367" s="71"/>
      <c r="EK367" s="71"/>
      <c r="EL367" s="71"/>
      <c r="EM367" s="71"/>
      <c r="EN367" s="71"/>
      <c r="EO367" s="71"/>
      <c r="EP367" s="71"/>
      <c r="EQ367" s="71"/>
      <c r="ER367" s="71"/>
      <c r="ES367" s="71"/>
      <c r="ET367" s="71"/>
      <c r="EU367" s="71"/>
      <c r="EV367" s="71"/>
      <c r="EW367" s="71"/>
      <c r="EX367" s="71"/>
      <c r="EY367" s="71"/>
      <c r="EZ367" s="71"/>
      <c r="FA367" s="71"/>
      <c r="FB367" s="71"/>
      <c r="FC367" s="71"/>
      <c r="FD367" s="71"/>
      <c r="FE367" s="71"/>
      <c r="FF367" s="71"/>
    </row>
    <row r="368" spans="1:162" s="72" customFormat="1" ht="15.75" customHeight="1" x14ac:dyDescent="0.25">
      <c r="A368" s="22"/>
      <c r="B368" s="60" t="str">
        <f t="array" ref="B368:B371">Label_FinancialYears</f>
        <v>2010-11</v>
      </c>
      <c r="C368" s="66">
        <f t="array" ref="C368:J371">_1696_LatrobeValleyEconomicDiversification_State</f>
        <v>0</v>
      </c>
      <c r="D368" s="66">
        <v>0</v>
      </c>
      <c r="E368" s="66">
        <v>0</v>
      </c>
      <c r="F368" s="66">
        <v>0</v>
      </c>
      <c r="G368" s="66">
        <v>0</v>
      </c>
      <c r="H368" s="66">
        <v>0</v>
      </c>
      <c r="I368" s="66">
        <v>0</v>
      </c>
      <c r="J368" s="66">
        <v>0</v>
      </c>
      <c r="K368" s="66">
        <f t="shared" ref="K368:K371" si="70">SUM(C368:J368)</f>
        <v>0</v>
      </c>
      <c r="L368" s="1"/>
      <c r="M368" s="19" t="s">
        <v>9</v>
      </c>
      <c r="N368" s="66">
        <f t="array" ref="N368:V371">C368:K371/Population_IncludingTotal</f>
        <v>0</v>
      </c>
      <c r="O368" s="66">
        <v>0</v>
      </c>
      <c r="P368" s="66">
        <v>0</v>
      </c>
      <c r="Q368" s="66">
        <v>0</v>
      </c>
      <c r="R368" s="66">
        <v>0</v>
      </c>
      <c r="S368" s="66">
        <v>0</v>
      </c>
      <c r="T368" s="66">
        <v>0</v>
      </c>
      <c r="U368" s="66">
        <v>0</v>
      </c>
      <c r="V368" s="66">
        <v>0</v>
      </c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  <c r="AV368" s="71"/>
      <c r="AW368" s="71"/>
      <c r="AX368" s="71"/>
      <c r="AY368" s="71"/>
      <c r="AZ368" s="71"/>
      <c r="BA368" s="71"/>
      <c r="BB368" s="71"/>
      <c r="BC368" s="71"/>
      <c r="BD368" s="71"/>
      <c r="BE368" s="71"/>
      <c r="BF368" s="71"/>
      <c r="BG368" s="71"/>
      <c r="BH368" s="71"/>
      <c r="BI368" s="71"/>
      <c r="BJ368" s="71"/>
      <c r="BK368" s="71"/>
      <c r="BL368" s="71"/>
      <c r="BM368" s="71"/>
      <c r="BN368" s="71"/>
      <c r="BO368" s="71"/>
      <c r="BP368" s="71"/>
      <c r="BQ368" s="71"/>
      <c r="BR368" s="71"/>
      <c r="BS368" s="71"/>
      <c r="BT368" s="71"/>
      <c r="BU368" s="71"/>
      <c r="BV368" s="71"/>
      <c r="BW368" s="71"/>
      <c r="BX368" s="71"/>
      <c r="BY368" s="71"/>
      <c r="BZ368" s="71"/>
      <c r="CA368" s="71"/>
      <c r="CB368" s="71"/>
      <c r="CC368" s="71"/>
      <c r="CD368" s="71"/>
      <c r="CE368" s="71"/>
      <c r="CF368" s="71"/>
      <c r="CG368" s="71"/>
      <c r="CH368" s="71"/>
      <c r="CI368" s="71"/>
      <c r="CJ368" s="71"/>
      <c r="CK368" s="71"/>
      <c r="CL368" s="71"/>
      <c r="CM368" s="71"/>
      <c r="CN368" s="71"/>
      <c r="CO368" s="71"/>
      <c r="CP368" s="71"/>
      <c r="CQ368" s="71"/>
      <c r="CR368" s="71"/>
      <c r="CS368" s="71"/>
      <c r="CT368" s="71"/>
      <c r="CU368" s="71"/>
      <c r="CV368" s="71"/>
      <c r="CW368" s="71"/>
      <c r="CX368" s="71"/>
      <c r="CY368" s="71"/>
      <c r="CZ368" s="71"/>
      <c r="DA368" s="71"/>
      <c r="DB368" s="71"/>
      <c r="DC368" s="71"/>
      <c r="DD368" s="71"/>
      <c r="DE368" s="71"/>
      <c r="DF368" s="71"/>
      <c r="DG368" s="71"/>
      <c r="DH368" s="71"/>
      <c r="DI368" s="71"/>
      <c r="DJ368" s="71"/>
      <c r="DK368" s="71"/>
      <c r="DL368" s="71"/>
      <c r="DM368" s="71"/>
      <c r="DN368" s="71"/>
      <c r="DO368" s="71"/>
      <c r="DP368" s="71"/>
      <c r="DQ368" s="71"/>
      <c r="DR368" s="71"/>
      <c r="DS368" s="71"/>
      <c r="DT368" s="71"/>
      <c r="DU368" s="71"/>
      <c r="DV368" s="71"/>
      <c r="DW368" s="71"/>
      <c r="DX368" s="71"/>
      <c r="DY368" s="71"/>
      <c r="DZ368" s="71"/>
      <c r="EA368" s="71"/>
      <c r="EB368" s="71"/>
      <c r="EC368" s="71"/>
      <c r="ED368" s="71"/>
      <c r="EE368" s="71"/>
      <c r="EF368" s="71"/>
      <c r="EG368" s="71"/>
      <c r="EH368" s="71"/>
      <c r="EI368" s="71"/>
      <c r="EJ368" s="71"/>
      <c r="EK368" s="71"/>
      <c r="EL368" s="71"/>
      <c r="EM368" s="71"/>
      <c r="EN368" s="71"/>
      <c r="EO368" s="71"/>
      <c r="EP368" s="71"/>
      <c r="EQ368" s="71"/>
      <c r="ER368" s="71"/>
      <c r="ES368" s="71"/>
      <c r="ET368" s="71"/>
      <c r="EU368" s="71"/>
      <c r="EV368" s="71"/>
      <c r="EW368" s="71"/>
      <c r="EX368" s="71"/>
      <c r="EY368" s="71"/>
      <c r="EZ368" s="71"/>
      <c r="FA368" s="71"/>
      <c r="FB368" s="71"/>
      <c r="FC368" s="71"/>
      <c r="FD368" s="71"/>
      <c r="FE368" s="71"/>
      <c r="FF368" s="71"/>
    </row>
    <row r="369" spans="1:162" s="72" customFormat="1" ht="15.75" customHeight="1" x14ac:dyDescent="0.25">
      <c r="B369" s="60" t="str">
        <v>2011-12</v>
      </c>
      <c r="C369" s="66">
        <v>0</v>
      </c>
      <c r="D369" s="66">
        <v>0</v>
      </c>
      <c r="E369" s="66">
        <v>0</v>
      </c>
      <c r="F369" s="66">
        <v>0</v>
      </c>
      <c r="G369" s="66">
        <v>0</v>
      </c>
      <c r="H369" s="66">
        <v>0</v>
      </c>
      <c r="I369" s="66">
        <v>0</v>
      </c>
      <c r="J369" s="66">
        <v>0</v>
      </c>
      <c r="K369" s="66">
        <f t="shared" si="70"/>
        <v>0</v>
      </c>
      <c r="L369" s="1"/>
      <c r="M369" s="19" t="s">
        <v>10</v>
      </c>
      <c r="N369" s="66">
        <v>0</v>
      </c>
      <c r="O369" s="66">
        <v>0</v>
      </c>
      <c r="P369" s="66">
        <v>0</v>
      </c>
      <c r="Q369" s="66">
        <v>0</v>
      </c>
      <c r="R369" s="66">
        <v>0</v>
      </c>
      <c r="S369" s="66">
        <v>0</v>
      </c>
      <c r="T369" s="66">
        <v>0</v>
      </c>
      <c r="U369" s="66">
        <v>0</v>
      </c>
      <c r="V369" s="66">
        <v>0</v>
      </c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  <c r="AV369" s="71"/>
      <c r="AW369" s="71"/>
      <c r="AX369" s="71"/>
      <c r="AY369" s="71"/>
      <c r="AZ369" s="71"/>
      <c r="BA369" s="71"/>
      <c r="BB369" s="71"/>
      <c r="BC369" s="71"/>
      <c r="BD369" s="71"/>
      <c r="BE369" s="71"/>
      <c r="BF369" s="71"/>
      <c r="BG369" s="71"/>
      <c r="BH369" s="71"/>
      <c r="BI369" s="71"/>
      <c r="BJ369" s="71"/>
      <c r="BK369" s="71"/>
      <c r="BL369" s="71"/>
      <c r="BM369" s="71"/>
      <c r="BN369" s="71"/>
      <c r="BO369" s="71"/>
      <c r="BP369" s="71"/>
      <c r="BQ369" s="71"/>
      <c r="BR369" s="71"/>
      <c r="BS369" s="71"/>
      <c r="BT369" s="71"/>
      <c r="BU369" s="71"/>
      <c r="BV369" s="71"/>
      <c r="BW369" s="71"/>
      <c r="BX369" s="71"/>
      <c r="BY369" s="71"/>
      <c r="BZ369" s="71"/>
      <c r="CA369" s="71"/>
      <c r="CB369" s="71"/>
      <c r="CC369" s="71"/>
      <c r="CD369" s="71"/>
      <c r="CE369" s="71"/>
      <c r="CF369" s="71"/>
      <c r="CG369" s="71"/>
      <c r="CH369" s="71"/>
      <c r="CI369" s="71"/>
      <c r="CJ369" s="71"/>
      <c r="CK369" s="71"/>
      <c r="CL369" s="71"/>
      <c r="CM369" s="71"/>
      <c r="CN369" s="71"/>
      <c r="CO369" s="71"/>
      <c r="CP369" s="71"/>
      <c r="CQ369" s="71"/>
      <c r="CR369" s="71"/>
      <c r="CS369" s="71"/>
      <c r="CT369" s="71"/>
      <c r="CU369" s="71"/>
      <c r="CV369" s="71"/>
      <c r="CW369" s="71"/>
      <c r="CX369" s="71"/>
      <c r="CY369" s="71"/>
      <c r="CZ369" s="71"/>
      <c r="DA369" s="71"/>
      <c r="DB369" s="71"/>
      <c r="DC369" s="71"/>
      <c r="DD369" s="71"/>
      <c r="DE369" s="71"/>
      <c r="DF369" s="71"/>
      <c r="DG369" s="71"/>
      <c r="DH369" s="71"/>
      <c r="DI369" s="71"/>
      <c r="DJ369" s="71"/>
      <c r="DK369" s="71"/>
      <c r="DL369" s="71"/>
      <c r="DM369" s="71"/>
      <c r="DN369" s="71"/>
      <c r="DO369" s="71"/>
      <c r="DP369" s="71"/>
      <c r="DQ369" s="71"/>
      <c r="DR369" s="71"/>
      <c r="DS369" s="71"/>
      <c r="DT369" s="71"/>
      <c r="DU369" s="71"/>
      <c r="DV369" s="71"/>
      <c r="DW369" s="71"/>
      <c r="DX369" s="71"/>
      <c r="DY369" s="71"/>
      <c r="DZ369" s="71"/>
      <c r="EA369" s="71"/>
      <c r="EB369" s="71"/>
      <c r="EC369" s="71"/>
      <c r="ED369" s="71"/>
      <c r="EE369" s="71"/>
      <c r="EF369" s="71"/>
      <c r="EG369" s="71"/>
      <c r="EH369" s="71"/>
      <c r="EI369" s="71"/>
      <c r="EJ369" s="71"/>
      <c r="EK369" s="71"/>
      <c r="EL369" s="71"/>
      <c r="EM369" s="71"/>
      <c r="EN369" s="71"/>
      <c r="EO369" s="71"/>
      <c r="EP369" s="71"/>
      <c r="EQ369" s="71"/>
      <c r="ER369" s="71"/>
      <c r="ES369" s="71"/>
      <c r="ET369" s="71"/>
      <c r="EU369" s="71"/>
      <c r="EV369" s="71"/>
      <c r="EW369" s="71"/>
      <c r="EX369" s="71"/>
      <c r="EY369" s="71"/>
      <c r="EZ369" s="71"/>
      <c r="FA369" s="71"/>
      <c r="FB369" s="71"/>
      <c r="FC369" s="71"/>
      <c r="FD369" s="71"/>
      <c r="FE369" s="71"/>
      <c r="FF369" s="71"/>
    </row>
    <row r="370" spans="1:162" s="72" customFormat="1" ht="15.75" customHeight="1" x14ac:dyDescent="0.25">
      <c r="A370" s="22"/>
      <c r="B370" s="60" t="str">
        <v>2012-13</v>
      </c>
      <c r="C370" s="66">
        <v>0</v>
      </c>
      <c r="D370" s="66">
        <v>0</v>
      </c>
      <c r="E370" s="66">
        <v>0</v>
      </c>
      <c r="F370" s="66">
        <v>0</v>
      </c>
      <c r="G370" s="66">
        <v>0</v>
      </c>
      <c r="H370" s="66">
        <v>0</v>
      </c>
      <c r="I370" s="66">
        <v>0</v>
      </c>
      <c r="J370" s="66">
        <v>0</v>
      </c>
      <c r="K370" s="66">
        <f t="shared" si="70"/>
        <v>0</v>
      </c>
      <c r="L370" s="1"/>
      <c r="M370" s="19" t="s">
        <v>11</v>
      </c>
      <c r="N370" s="66">
        <v>0</v>
      </c>
      <c r="O370" s="66">
        <v>0</v>
      </c>
      <c r="P370" s="66">
        <v>0</v>
      </c>
      <c r="Q370" s="66">
        <v>0</v>
      </c>
      <c r="R370" s="66">
        <v>0</v>
      </c>
      <c r="S370" s="66">
        <v>0</v>
      </c>
      <c r="T370" s="66">
        <v>0</v>
      </c>
      <c r="U370" s="66">
        <v>0</v>
      </c>
      <c r="V370" s="66">
        <v>0</v>
      </c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/>
      <c r="AZ370" s="71"/>
      <c r="BA370" s="71"/>
      <c r="BB370" s="71"/>
      <c r="BC370" s="71"/>
      <c r="BD370" s="71"/>
      <c r="BE370" s="71"/>
      <c r="BF370" s="71"/>
      <c r="BG370" s="71"/>
      <c r="BH370" s="71"/>
      <c r="BI370" s="71"/>
      <c r="BJ370" s="71"/>
      <c r="BK370" s="71"/>
      <c r="BL370" s="71"/>
      <c r="BM370" s="71"/>
      <c r="BN370" s="71"/>
      <c r="BO370" s="71"/>
      <c r="BP370" s="71"/>
      <c r="BQ370" s="71"/>
      <c r="BR370" s="71"/>
      <c r="BS370" s="71"/>
      <c r="BT370" s="71"/>
      <c r="BU370" s="71"/>
      <c r="BV370" s="71"/>
      <c r="BW370" s="71"/>
      <c r="BX370" s="71"/>
      <c r="BY370" s="71"/>
      <c r="BZ370" s="71"/>
      <c r="CA370" s="71"/>
      <c r="CB370" s="71"/>
      <c r="CC370" s="71"/>
      <c r="CD370" s="71"/>
      <c r="CE370" s="71"/>
      <c r="CF370" s="71"/>
      <c r="CG370" s="71"/>
      <c r="CH370" s="71"/>
      <c r="CI370" s="71"/>
      <c r="CJ370" s="71"/>
      <c r="CK370" s="71"/>
      <c r="CL370" s="71"/>
      <c r="CM370" s="71"/>
      <c r="CN370" s="71"/>
      <c r="CO370" s="71"/>
      <c r="CP370" s="71"/>
      <c r="CQ370" s="71"/>
      <c r="CR370" s="71"/>
      <c r="CS370" s="71"/>
      <c r="CT370" s="71"/>
      <c r="CU370" s="71"/>
      <c r="CV370" s="71"/>
      <c r="CW370" s="71"/>
      <c r="CX370" s="71"/>
      <c r="CY370" s="71"/>
      <c r="CZ370" s="71"/>
      <c r="DA370" s="71"/>
      <c r="DB370" s="71"/>
      <c r="DC370" s="71"/>
      <c r="DD370" s="71"/>
      <c r="DE370" s="71"/>
      <c r="DF370" s="71"/>
      <c r="DG370" s="71"/>
      <c r="DH370" s="71"/>
      <c r="DI370" s="71"/>
      <c r="DJ370" s="71"/>
      <c r="DK370" s="71"/>
      <c r="DL370" s="71"/>
      <c r="DM370" s="71"/>
      <c r="DN370" s="71"/>
      <c r="DO370" s="71"/>
      <c r="DP370" s="71"/>
      <c r="DQ370" s="71"/>
      <c r="DR370" s="71"/>
      <c r="DS370" s="71"/>
      <c r="DT370" s="71"/>
      <c r="DU370" s="71"/>
      <c r="DV370" s="71"/>
      <c r="DW370" s="71"/>
      <c r="DX370" s="71"/>
      <c r="DY370" s="71"/>
      <c r="DZ370" s="71"/>
      <c r="EA370" s="71"/>
      <c r="EB370" s="71"/>
      <c r="EC370" s="71"/>
      <c r="ED370" s="71"/>
      <c r="EE370" s="71"/>
      <c r="EF370" s="71"/>
      <c r="EG370" s="71"/>
      <c r="EH370" s="71"/>
      <c r="EI370" s="71"/>
      <c r="EJ370" s="71"/>
      <c r="EK370" s="71"/>
      <c r="EL370" s="71"/>
      <c r="EM370" s="71"/>
      <c r="EN370" s="71"/>
      <c r="EO370" s="71"/>
      <c r="EP370" s="71"/>
      <c r="EQ370" s="71"/>
      <c r="ER370" s="71"/>
      <c r="ES370" s="71"/>
      <c r="ET370" s="71"/>
      <c r="EU370" s="71"/>
      <c r="EV370" s="71"/>
      <c r="EW370" s="71"/>
      <c r="EX370" s="71"/>
      <c r="EY370" s="71"/>
      <c r="EZ370" s="71"/>
      <c r="FA370" s="71"/>
      <c r="FB370" s="71"/>
      <c r="FC370" s="71"/>
      <c r="FD370" s="71"/>
      <c r="FE370" s="71"/>
      <c r="FF370" s="71"/>
    </row>
    <row r="371" spans="1:162" s="72" customFormat="1" ht="15.75" customHeight="1" x14ac:dyDescent="0.25">
      <c r="A371" s="22"/>
      <c r="B371" s="63" t="str">
        <v>2013-14</v>
      </c>
      <c r="C371" s="68">
        <v>0</v>
      </c>
      <c r="D371" s="64">
        <v>1400000</v>
      </c>
      <c r="E371" s="68">
        <v>0</v>
      </c>
      <c r="F371" s="68">
        <v>0</v>
      </c>
      <c r="G371" s="68">
        <v>0</v>
      </c>
      <c r="H371" s="68">
        <v>0</v>
      </c>
      <c r="I371" s="68">
        <v>0</v>
      </c>
      <c r="J371" s="68">
        <v>0</v>
      </c>
      <c r="K371" s="64">
        <f t="shared" si="70"/>
        <v>1400000</v>
      </c>
      <c r="L371" s="1"/>
      <c r="M371" s="5" t="s">
        <v>32</v>
      </c>
      <c r="N371" s="68">
        <v>0</v>
      </c>
      <c r="O371" s="68">
        <v>0.24191795318058174</v>
      </c>
      <c r="P371" s="68">
        <v>0</v>
      </c>
      <c r="Q371" s="68">
        <v>0</v>
      </c>
      <c r="R371" s="68">
        <v>0</v>
      </c>
      <c r="S371" s="68">
        <v>0</v>
      </c>
      <c r="T371" s="68">
        <v>0</v>
      </c>
      <c r="U371" s="68">
        <v>0</v>
      </c>
      <c r="V371" s="68">
        <v>6.0066337262873117E-2</v>
      </c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  <c r="BA371" s="71"/>
      <c r="BB371" s="71"/>
      <c r="BC371" s="71"/>
      <c r="BD371" s="71"/>
      <c r="BE371" s="71"/>
      <c r="BF371" s="71"/>
      <c r="BG371" s="71"/>
      <c r="BH371" s="71"/>
      <c r="BI371" s="71"/>
      <c r="BJ371" s="71"/>
      <c r="BK371" s="71"/>
      <c r="BL371" s="71"/>
      <c r="BM371" s="71"/>
      <c r="BN371" s="71"/>
      <c r="BO371" s="71"/>
      <c r="BP371" s="71"/>
      <c r="BQ371" s="71"/>
      <c r="BR371" s="71"/>
      <c r="BS371" s="71"/>
      <c r="BT371" s="71"/>
      <c r="BU371" s="71"/>
      <c r="BV371" s="71"/>
      <c r="BW371" s="71"/>
      <c r="BX371" s="71"/>
      <c r="BY371" s="71"/>
      <c r="BZ371" s="71"/>
      <c r="CA371" s="71"/>
      <c r="CB371" s="71"/>
      <c r="CC371" s="71"/>
      <c r="CD371" s="71"/>
      <c r="CE371" s="71"/>
      <c r="CF371" s="71"/>
      <c r="CG371" s="71"/>
      <c r="CH371" s="71"/>
      <c r="CI371" s="71"/>
      <c r="CJ371" s="71"/>
      <c r="CK371" s="71"/>
      <c r="CL371" s="71"/>
      <c r="CM371" s="71"/>
      <c r="CN371" s="71"/>
      <c r="CO371" s="71"/>
      <c r="CP371" s="71"/>
      <c r="CQ371" s="71"/>
      <c r="CR371" s="71"/>
      <c r="CS371" s="71"/>
      <c r="CT371" s="71"/>
      <c r="CU371" s="71"/>
      <c r="CV371" s="71"/>
      <c r="CW371" s="71"/>
      <c r="CX371" s="71"/>
      <c r="CY371" s="71"/>
      <c r="CZ371" s="71"/>
      <c r="DA371" s="71"/>
      <c r="DB371" s="71"/>
      <c r="DC371" s="71"/>
      <c r="DD371" s="71"/>
      <c r="DE371" s="71"/>
      <c r="DF371" s="71"/>
      <c r="DG371" s="71"/>
      <c r="DH371" s="71"/>
      <c r="DI371" s="71"/>
      <c r="DJ371" s="71"/>
      <c r="DK371" s="71"/>
      <c r="DL371" s="71"/>
      <c r="DM371" s="71"/>
      <c r="DN371" s="71"/>
      <c r="DO371" s="71"/>
      <c r="DP371" s="71"/>
      <c r="DQ371" s="71"/>
      <c r="DR371" s="71"/>
      <c r="DS371" s="71"/>
      <c r="DT371" s="71"/>
      <c r="DU371" s="71"/>
      <c r="DV371" s="71"/>
      <c r="DW371" s="71"/>
      <c r="DX371" s="71"/>
      <c r="DY371" s="71"/>
      <c r="DZ371" s="71"/>
      <c r="EA371" s="71"/>
      <c r="EB371" s="71"/>
      <c r="EC371" s="71"/>
      <c r="ED371" s="71"/>
      <c r="EE371" s="71"/>
      <c r="EF371" s="71"/>
      <c r="EG371" s="71"/>
      <c r="EH371" s="71"/>
      <c r="EI371" s="71"/>
      <c r="EJ371" s="71"/>
      <c r="EK371" s="71"/>
      <c r="EL371" s="71"/>
      <c r="EM371" s="71"/>
      <c r="EN371" s="71"/>
      <c r="EO371" s="71"/>
      <c r="EP371" s="71"/>
      <c r="EQ371" s="71"/>
      <c r="ER371" s="71"/>
      <c r="ES371" s="71"/>
      <c r="ET371" s="71"/>
      <c r="EU371" s="71"/>
      <c r="EV371" s="71"/>
      <c r="EW371" s="71"/>
      <c r="EX371" s="71"/>
      <c r="EY371" s="71"/>
      <c r="EZ371" s="71"/>
      <c r="FA371" s="71"/>
      <c r="FB371" s="71"/>
      <c r="FC371" s="71"/>
      <c r="FD371" s="71"/>
      <c r="FE371" s="71"/>
      <c r="FF371" s="71"/>
    </row>
    <row r="372" spans="1:162" s="72" customFormat="1" ht="15.75" customHeight="1" x14ac:dyDescent="0.25">
      <c r="B372" s="107" t="s">
        <v>279</v>
      </c>
      <c r="C372" s="105"/>
      <c r="D372" s="105"/>
      <c r="E372" s="105"/>
      <c r="F372" s="105"/>
      <c r="G372" s="105"/>
      <c r="H372" s="105"/>
      <c r="I372" s="105"/>
      <c r="J372" s="105"/>
      <c r="K372" s="105"/>
      <c r="M372" s="109" t="s">
        <v>279</v>
      </c>
      <c r="N372" s="105"/>
      <c r="O372" s="105"/>
      <c r="P372" s="105"/>
      <c r="Q372" s="105"/>
      <c r="R372" s="105"/>
      <c r="S372" s="105"/>
      <c r="T372" s="105"/>
      <c r="U372" s="105"/>
      <c r="V372" s="105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  <c r="BB372" s="71"/>
      <c r="BC372" s="71"/>
      <c r="BD372" s="71"/>
      <c r="BE372" s="71"/>
      <c r="BF372" s="71"/>
      <c r="BG372" s="71"/>
      <c r="BH372" s="71"/>
      <c r="BI372" s="71"/>
      <c r="BJ372" s="71"/>
      <c r="BK372" s="71"/>
      <c r="BL372" s="71"/>
      <c r="BM372" s="71"/>
      <c r="BN372" s="71"/>
      <c r="BO372" s="71"/>
      <c r="BP372" s="71"/>
      <c r="BQ372" s="71"/>
      <c r="BR372" s="71"/>
      <c r="BS372" s="71"/>
      <c r="BT372" s="71"/>
      <c r="BU372" s="71"/>
      <c r="BV372" s="71"/>
      <c r="BW372" s="71"/>
      <c r="BX372" s="71"/>
      <c r="BY372" s="71"/>
      <c r="BZ372" s="71"/>
      <c r="CA372" s="71"/>
      <c r="CB372" s="71"/>
      <c r="CC372" s="71"/>
      <c r="CD372" s="71"/>
      <c r="CE372" s="71"/>
      <c r="CF372" s="71"/>
      <c r="CG372" s="71"/>
      <c r="CH372" s="71"/>
      <c r="CI372" s="71"/>
      <c r="CJ372" s="71"/>
      <c r="CK372" s="71"/>
      <c r="CL372" s="71"/>
      <c r="CM372" s="71"/>
      <c r="CN372" s="71"/>
      <c r="CO372" s="71"/>
      <c r="CP372" s="71"/>
      <c r="CQ372" s="71"/>
      <c r="CR372" s="71"/>
      <c r="CS372" s="71"/>
      <c r="CT372" s="71"/>
      <c r="CU372" s="71"/>
      <c r="CV372" s="71"/>
      <c r="CW372" s="71"/>
      <c r="CX372" s="71"/>
      <c r="CY372" s="71"/>
      <c r="CZ372" s="71"/>
      <c r="DA372" s="71"/>
      <c r="DB372" s="71"/>
      <c r="DC372" s="71"/>
      <c r="DD372" s="71"/>
      <c r="DE372" s="71"/>
      <c r="DF372" s="71"/>
      <c r="DG372" s="71"/>
      <c r="DH372" s="71"/>
      <c r="DI372" s="71"/>
      <c r="DJ372" s="71"/>
      <c r="DK372" s="71"/>
      <c r="DL372" s="71"/>
      <c r="DM372" s="71"/>
      <c r="DN372" s="71"/>
      <c r="DO372" s="71"/>
      <c r="DP372" s="71"/>
      <c r="DQ372" s="71"/>
      <c r="DR372" s="71"/>
      <c r="DS372" s="71"/>
      <c r="DT372" s="71"/>
      <c r="DU372" s="71"/>
      <c r="DV372" s="71"/>
      <c r="DW372" s="71"/>
      <c r="DX372" s="71"/>
      <c r="DY372" s="71"/>
      <c r="DZ372" s="71"/>
      <c r="EA372" s="71"/>
      <c r="EB372" s="71"/>
      <c r="EC372" s="71"/>
      <c r="ED372" s="71"/>
      <c r="EE372" s="71"/>
      <c r="EF372" s="71"/>
      <c r="EG372" s="71"/>
      <c r="EH372" s="71"/>
      <c r="EI372" s="71"/>
      <c r="EJ372" s="71"/>
      <c r="EK372" s="71"/>
      <c r="EL372" s="71"/>
      <c r="EM372" s="71"/>
      <c r="EN372" s="71"/>
      <c r="EO372" s="71"/>
      <c r="EP372" s="71"/>
      <c r="EQ372" s="71"/>
      <c r="ER372" s="71"/>
      <c r="ES372" s="71"/>
      <c r="ET372" s="71"/>
      <c r="EU372" s="71"/>
      <c r="EV372" s="71"/>
      <c r="EW372" s="71"/>
      <c r="EX372" s="71"/>
      <c r="EY372" s="71"/>
      <c r="EZ372" s="71"/>
      <c r="FA372" s="71"/>
      <c r="FB372" s="71"/>
      <c r="FC372" s="71"/>
      <c r="FD372" s="71"/>
      <c r="FE372" s="71"/>
      <c r="FF372" s="71"/>
    </row>
    <row r="373" spans="1:162" s="72" customFormat="1" ht="15.75" customHeight="1" x14ac:dyDescent="0.25">
      <c r="A373" s="22">
        <f>A307+1</f>
        <v>64</v>
      </c>
      <c r="B373" s="60" t="s">
        <v>247</v>
      </c>
      <c r="C373" s="98"/>
      <c r="D373" s="98"/>
      <c r="E373" s="98"/>
      <c r="F373" s="98"/>
      <c r="G373" s="98"/>
      <c r="H373" s="98"/>
      <c r="I373" s="98"/>
      <c r="J373" s="98"/>
      <c r="K373" s="98"/>
      <c r="M373" s="99" t="s">
        <v>247</v>
      </c>
      <c r="N373" s="98"/>
      <c r="O373" s="98"/>
      <c r="P373" s="98"/>
      <c r="Q373" s="98"/>
      <c r="R373" s="98"/>
      <c r="S373" s="98"/>
      <c r="T373" s="98"/>
      <c r="U373" s="98"/>
      <c r="V373" s="98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  <c r="BA373" s="71"/>
      <c r="BB373" s="71"/>
      <c r="BC373" s="71"/>
      <c r="BD373" s="71"/>
      <c r="BE373" s="71"/>
      <c r="BF373" s="71"/>
      <c r="BG373" s="71"/>
      <c r="BH373" s="71"/>
      <c r="BI373" s="71"/>
      <c r="BJ373" s="71"/>
      <c r="BK373" s="71"/>
      <c r="BL373" s="71"/>
      <c r="BM373" s="71"/>
      <c r="BN373" s="71"/>
      <c r="BO373" s="71"/>
      <c r="BP373" s="71"/>
      <c r="BQ373" s="71"/>
      <c r="BR373" s="71"/>
      <c r="BS373" s="71"/>
      <c r="BT373" s="71"/>
      <c r="BU373" s="71"/>
      <c r="BV373" s="71"/>
      <c r="BW373" s="71"/>
      <c r="BX373" s="71"/>
      <c r="BY373" s="71"/>
      <c r="BZ373" s="71"/>
      <c r="CA373" s="71"/>
      <c r="CB373" s="71"/>
      <c r="CC373" s="71"/>
      <c r="CD373" s="71"/>
      <c r="CE373" s="71"/>
      <c r="CF373" s="71"/>
      <c r="CG373" s="71"/>
      <c r="CH373" s="71"/>
      <c r="CI373" s="71"/>
      <c r="CJ373" s="71"/>
      <c r="CK373" s="71"/>
      <c r="CL373" s="71"/>
      <c r="CM373" s="71"/>
      <c r="CN373" s="71"/>
      <c r="CO373" s="71"/>
      <c r="CP373" s="71"/>
      <c r="CQ373" s="71"/>
      <c r="CR373" s="71"/>
      <c r="CS373" s="71"/>
      <c r="CT373" s="71"/>
      <c r="CU373" s="71"/>
      <c r="CV373" s="71"/>
      <c r="CW373" s="71"/>
      <c r="CX373" s="71"/>
      <c r="CY373" s="71"/>
      <c r="CZ373" s="71"/>
      <c r="DA373" s="71"/>
      <c r="DB373" s="71"/>
      <c r="DC373" s="71"/>
      <c r="DD373" s="71"/>
      <c r="DE373" s="71"/>
      <c r="DF373" s="71"/>
      <c r="DG373" s="71"/>
      <c r="DH373" s="71"/>
      <c r="DI373" s="71"/>
      <c r="DJ373" s="71"/>
      <c r="DK373" s="71"/>
      <c r="DL373" s="71"/>
      <c r="DM373" s="71"/>
      <c r="DN373" s="71"/>
      <c r="DO373" s="71"/>
      <c r="DP373" s="71"/>
      <c r="DQ373" s="71"/>
      <c r="DR373" s="71"/>
      <c r="DS373" s="71"/>
      <c r="DT373" s="71"/>
      <c r="DU373" s="71"/>
      <c r="DV373" s="71"/>
      <c r="DW373" s="71"/>
      <c r="DX373" s="71"/>
      <c r="DY373" s="71"/>
      <c r="DZ373" s="71"/>
      <c r="EA373" s="71"/>
      <c r="EB373" s="71"/>
      <c r="EC373" s="71"/>
      <c r="ED373" s="71"/>
      <c r="EE373" s="71"/>
      <c r="EF373" s="71"/>
      <c r="EG373" s="71"/>
      <c r="EH373" s="71"/>
      <c r="EI373" s="71"/>
      <c r="EJ373" s="71"/>
      <c r="EK373" s="71"/>
      <c r="EL373" s="71"/>
      <c r="EM373" s="71"/>
      <c r="EN373" s="71"/>
      <c r="EO373" s="71"/>
      <c r="EP373" s="71"/>
      <c r="EQ373" s="71"/>
      <c r="ER373" s="71"/>
      <c r="ES373" s="71"/>
      <c r="ET373" s="71"/>
      <c r="EU373" s="71"/>
      <c r="EV373" s="71"/>
      <c r="EW373" s="71"/>
      <c r="EX373" s="71"/>
      <c r="EY373" s="71"/>
      <c r="EZ373" s="71"/>
      <c r="FA373" s="71"/>
      <c r="FB373" s="71"/>
      <c r="FC373" s="71"/>
      <c r="FD373" s="71"/>
      <c r="FE373" s="71"/>
      <c r="FF373" s="71"/>
    </row>
    <row r="374" spans="1:162" ht="15.75" customHeight="1" x14ac:dyDescent="0.25">
      <c r="B374" s="60" t="str">
        <f t="array" ref="B374:B377">Label_FinancialYears</f>
        <v>2010-11</v>
      </c>
      <c r="C374" s="61">
        <f t="array" ref="C374:J377">_1675_DigitalRegionsInitiative_States</f>
        <v>4924000</v>
      </c>
      <c r="D374" s="61">
        <v>2472000</v>
      </c>
      <c r="E374" s="66">
        <v>0</v>
      </c>
      <c r="F374" s="61">
        <v>1082000</v>
      </c>
      <c r="G374" s="61">
        <v>2099000</v>
      </c>
      <c r="H374" s="60">
        <v>899000</v>
      </c>
      <c r="I374" s="66">
        <v>0</v>
      </c>
      <c r="J374" s="61">
        <v>5600000</v>
      </c>
      <c r="K374" s="61">
        <f t="shared" ref="K374:K377" si="71">SUM(C374:J374)</f>
        <v>17076000</v>
      </c>
      <c r="M374" s="19" t="s">
        <v>9</v>
      </c>
      <c r="N374" s="66">
        <f t="array" ref="N374:V377">C374:K377/Population_IncludingTotal</f>
        <v>0.68580428310123376</v>
      </c>
      <c r="O374" s="66">
        <v>0.44980531181497718</v>
      </c>
      <c r="P374" s="66">
        <v>0</v>
      </c>
      <c r="Q374" s="66">
        <v>0.46656774740487861</v>
      </c>
      <c r="R374" s="66">
        <v>1.2857722167840135</v>
      </c>
      <c r="S374" s="66">
        <v>1.7619884794568608</v>
      </c>
      <c r="T374" s="66">
        <v>0</v>
      </c>
      <c r="U374" s="66">
        <v>24.316215007446839</v>
      </c>
      <c r="V374" s="66">
        <v>0.7702515812350188</v>
      </c>
    </row>
    <row r="375" spans="1:162" ht="15.75" customHeight="1" x14ac:dyDescent="0.25">
      <c r="A375" s="72"/>
      <c r="B375" s="60" t="str">
        <v>2011-12</v>
      </c>
      <c r="C375" s="61">
        <v>7481000</v>
      </c>
      <c r="D375" s="61">
        <v>1899000</v>
      </c>
      <c r="E375" s="61">
        <v>3563000</v>
      </c>
      <c r="F375" s="60">
        <v>922000</v>
      </c>
      <c r="G375" s="61">
        <v>3176000</v>
      </c>
      <c r="H375" s="61">
        <v>2278000</v>
      </c>
      <c r="I375" s="66">
        <v>0</v>
      </c>
      <c r="J375" s="61">
        <v>2475000</v>
      </c>
      <c r="K375" s="61">
        <f t="shared" si="71"/>
        <v>21794000</v>
      </c>
      <c r="M375" s="19" t="s">
        <v>10</v>
      </c>
      <c r="N375" s="66">
        <v>1.0302148619751701</v>
      </c>
      <c r="O375" s="66">
        <v>0.34015981600202055</v>
      </c>
      <c r="P375" s="66">
        <v>0.78851769517362102</v>
      </c>
      <c r="Q375" s="66">
        <v>0.38551726214170312</v>
      </c>
      <c r="R375" s="66">
        <v>1.9284119563970028</v>
      </c>
      <c r="S375" s="66">
        <v>4.4497054365321205</v>
      </c>
      <c r="T375" s="66">
        <v>0</v>
      </c>
      <c r="U375" s="66">
        <v>10.635874913516371</v>
      </c>
      <c r="V375" s="66">
        <v>0.96788383439922387</v>
      </c>
    </row>
    <row r="376" spans="1:162" ht="15.75" customHeight="1" x14ac:dyDescent="0.25">
      <c r="B376" s="102" t="str">
        <v>2012-13</v>
      </c>
      <c r="C376" s="103">
        <v>3983000</v>
      </c>
      <c r="D376" s="103">
        <v>1102000</v>
      </c>
      <c r="E376" s="103">
        <v>1521000</v>
      </c>
      <c r="F376" s="102">
        <v>441000</v>
      </c>
      <c r="G376" s="103">
        <v>1396000</v>
      </c>
      <c r="H376" s="103">
        <v>1758000</v>
      </c>
      <c r="I376" s="105">
        <v>0</v>
      </c>
      <c r="J376" s="103">
        <v>1325000</v>
      </c>
      <c r="K376" s="103">
        <f t="shared" si="71"/>
        <v>11526000</v>
      </c>
      <c r="L376" s="104"/>
      <c r="M376" s="104" t="s">
        <v>11</v>
      </c>
      <c r="N376" s="105">
        <v>0.54140019165811459</v>
      </c>
      <c r="O376" s="105">
        <v>0.19399693900292614</v>
      </c>
      <c r="P376" s="105">
        <v>0.33001467165818377</v>
      </c>
      <c r="Q376" s="105">
        <v>0.17785800881304584</v>
      </c>
      <c r="R376" s="105">
        <v>0.83985231594089027</v>
      </c>
      <c r="S376" s="105">
        <v>3.430411239572662</v>
      </c>
      <c r="T376" s="105">
        <v>0</v>
      </c>
      <c r="U376" s="105">
        <v>5.5371216996665193</v>
      </c>
      <c r="V376" s="105">
        <v>0.50293143224146541</v>
      </c>
    </row>
    <row r="377" spans="1:162" ht="15.75" customHeight="1" x14ac:dyDescent="0.25">
      <c r="B377" s="102" t="str">
        <v>2013-14</v>
      </c>
      <c r="C377" s="105">
        <v>0</v>
      </c>
      <c r="D377" s="105">
        <v>0</v>
      </c>
      <c r="E377" s="105">
        <v>0</v>
      </c>
      <c r="F377" s="105">
        <v>0</v>
      </c>
      <c r="G377" s="105">
        <v>0</v>
      </c>
      <c r="H377" s="105">
        <v>0</v>
      </c>
      <c r="I377" s="105">
        <v>0</v>
      </c>
      <c r="J377" s="105">
        <v>0</v>
      </c>
      <c r="K377" s="105">
        <f t="shared" si="71"/>
        <v>0</v>
      </c>
      <c r="L377" s="104"/>
      <c r="M377" s="104" t="s">
        <v>32</v>
      </c>
      <c r="N377" s="105">
        <v>0</v>
      </c>
      <c r="O377" s="105">
        <v>0</v>
      </c>
      <c r="P377" s="105">
        <v>0</v>
      </c>
      <c r="Q377" s="105">
        <v>0</v>
      </c>
      <c r="R377" s="105">
        <v>0</v>
      </c>
      <c r="S377" s="105">
        <v>0</v>
      </c>
      <c r="T377" s="105">
        <v>0</v>
      </c>
      <c r="U377" s="105">
        <v>0</v>
      </c>
      <c r="V377" s="105">
        <v>0</v>
      </c>
    </row>
    <row r="378" spans="1:162" s="72" customFormat="1" ht="15.75" customHeight="1" x14ac:dyDescent="0.25">
      <c r="A378" s="22">
        <f>A276+1</f>
        <v>75</v>
      </c>
      <c r="B378" s="102" t="s">
        <v>262</v>
      </c>
      <c r="C378" s="98"/>
      <c r="D378" s="98"/>
      <c r="E378" s="98"/>
      <c r="F378" s="98"/>
      <c r="G378" s="98"/>
      <c r="H378" s="98"/>
      <c r="I378" s="98"/>
      <c r="J378" s="98"/>
      <c r="K378" s="98"/>
      <c r="L378" s="104"/>
      <c r="M378" s="99" t="s">
        <v>262</v>
      </c>
      <c r="N378" s="98"/>
      <c r="O378" s="98"/>
      <c r="P378" s="98"/>
      <c r="Q378" s="98"/>
      <c r="R378" s="98"/>
      <c r="S378" s="98"/>
      <c r="T378" s="98"/>
      <c r="U378" s="98"/>
      <c r="V378" s="98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/>
      <c r="AW378" s="71"/>
      <c r="AX378" s="71"/>
      <c r="AY378" s="71"/>
      <c r="AZ378" s="71"/>
      <c r="BA378" s="71"/>
      <c r="BB378" s="71"/>
      <c r="BC378" s="71"/>
      <c r="BD378" s="71"/>
      <c r="BE378" s="71"/>
      <c r="BF378" s="71"/>
      <c r="BG378" s="71"/>
      <c r="BH378" s="71"/>
      <c r="BI378" s="71"/>
      <c r="BJ378" s="71"/>
      <c r="BK378" s="71"/>
      <c r="BL378" s="71"/>
      <c r="BM378" s="71"/>
      <c r="BN378" s="71"/>
      <c r="BO378" s="71"/>
      <c r="BP378" s="71"/>
      <c r="BQ378" s="71"/>
      <c r="BR378" s="71"/>
      <c r="BS378" s="71"/>
      <c r="BT378" s="71"/>
      <c r="BU378" s="71"/>
      <c r="BV378" s="71"/>
      <c r="BW378" s="71"/>
      <c r="BX378" s="71"/>
      <c r="BY378" s="71"/>
      <c r="BZ378" s="71"/>
      <c r="CA378" s="71"/>
      <c r="CB378" s="71"/>
      <c r="CC378" s="71"/>
      <c r="CD378" s="71"/>
      <c r="CE378" s="71"/>
      <c r="CF378" s="71"/>
      <c r="CG378" s="71"/>
      <c r="CH378" s="71"/>
      <c r="CI378" s="71"/>
      <c r="CJ378" s="71"/>
      <c r="CK378" s="71"/>
      <c r="CL378" s="71"/>
      <c r="CM378" s="71"/>
      <c r="CN378" s="71"/>
      <c r="CO378" s="71"/>
      <c r="CP378" s="71"/>
      <c r="CQ378" s="71"/>
      <c r="CR378" s="71"/>
      <c r="CS378" s="71"/>
      <c r="CT378" s="71"/>
      <c r="CU378" s="71"/>
      <c r="CV378" s="71"/>
      <c r="CW378" s="71"/>
      <c r="CX378" s="71"/>
      <c r="CY378" s="71"/>
      <c r="CZ378" s="71"/>
      <c r="DA378" s="71"/>
      <c r="DB378" s="71"/>
      <c r="DC378" s="71"/>
      <c r="DD378" s="71"/>
      <c r="DE378" s="71"/>
      <c r="DF378" s="71"/>
      <c r="DG378" s="71"/>
      <c r="DH378" s="71"/>
      <c r="DI378" s="71"/>
      <c r="DJ378" s="71"/>
      <c r="DK378" s="71"/>
      <c r="DL378" s="71"/>
      <c r="DM378" s="71"/>
      <c r="DN378" s="71"/>
      <c r="DO378" s="71"/>
      <c r="DP378" s="71"/>
      <c r="DQ378" s="71"/>
      <c r="DR378" s="71"/>
      <c r="DS378" s="71"/>
      <c r="DT378" s="71"/>
      <c r="DU378" s="71"/>
      <c r="DV378" s="71"/>
      <c r="DW378" s="71"/>
      <c r="DX378" s="71"/>
      <c r="DY378" s="71"/>
      <c r="DZ378" s="71"/>
      <c r="EA378" s="71"/>
      <c r="EB378" s="71"/>
      <c r="EC378" s="71"/>
      <c r="ED378" s="71"/>
      <c r="EE378" s="71"/>
      <c r="EF378" s="71"/>
      <c r="EG378" s="71"/>
      <c r="EH378" s="71"/>
      <c r="EI378" s="71"/>
      <c r="EJ378" s="71"/>
      <c r="EK378" s="71"/>
      <c r="EL378" s="71"/>
      <c r="EM378" s="71"/>
      <c r="EN378" s="71"/>
      <c r="EO378" s="71"/>
      <c r="EP378" s="71"/>
      <c r="EQ378" s="71"/>
      <c r="ER378" s="71"/>
      <c r="ES378" s="71"/>
      <c r="ET378" s="71"/>
      <c r="EU378" s="71"/>
      <c r="EV378" s="71"/>
      <c r="EW378" s="71"/>
      <c r="EX378" s="71"/>
      <c r="EY378" s="71"/>
      <c r="EZ378" s="71"/>
      <c r="FA378" s="71"/>
      <c r="FB378" s="71"/>
      <c r="FC378" s="71"/>
      <c r="FD378" s="71"/>
      <c r="FE378" s="71"/>
      <c r="FF378" s="71"/>
    </row>
    <row r="379" spans="1:162" ht="15.75" customHeight="1" x14ac:dyDescent="0.25">
      <c r="B379" s="102" t="str">
        <f t="array" ref="B379:B382">Label_FinancialYears</f>
        <v>2010-11</v>
      </c>
      <c r="C379" s="105">
        <f t="array" ref="C379:J382">_1689_ProtectionandPromotionoftheMelbourneRoyalExhibitionBuildingWorldHeritageProperty</f>
        <v>0</v>
      </c>
      <c r="D379" s="105">
        <v>0</v>
      </c>
      <c r="E379" s="105">
        <v>0</v>
      </c>
      <c r="F379" s="105">
        <v>0</v>
      </c>
      <c r="G379" s="105">
        <v>0</v>
      </c>
      <c r="H379" s="105">
        <v>0</v>
      </c>
      <c r="I379" s="105">
        <v>0</v>
      </c>
      <c r="J379" s="105">
        <v>0</v>
      </c>
      <c r="K379" s="105">
        <f t="shared" ref="K379:K382" si="72">SUM(C379:J379)</f>
        <v>0</v>
      </c>
      <c r="L379" s="104"/>
      <c r="M379" s="104" t="s">
        <v>9</v>
      </c>
      <c r="N379" s="105">
        <f t="array" ref="N379:V382">C379:K382/Population_IncludingTotal</f>
        <v>0</v>
      </c>
      <c r="O379" s="105">
        <v>0</v>
      </c>
      <c r="P379" s="105">
        <v>0</v>
      </c>
      <c r="Q379" s="105">
        <v>0</v>
      </c>
      <c r="R379" s="105">
        <v>0</v>
      </c>
      <c r="S379" s="105">
        <v>0</v>
      </c>
      <c r="T379" s="105">
        <v>0</v>
      </c>
      <c r="U379" s="105">
        <v>0</v>
      </c>
      <c r="V379" s="105">
        <v>0</v>
      </c>
    </row>
    <row r="380" spans="1:162" ht="15.75" customHeight="1" x14ac:dyDescent="0.25">
      <c r="A380" s="72"/>
      <c r="B380" s="102" t="str">
        <v>2011-12</v>
      </c>
      <c r="C380" s="105">
        <v>0</v>
      </c>
      <c r="D380" s="103">
        <v>20000000</v>
      </c>
      <c r="E380" s="105">
        <v>0</v>
      </c>
      <c r="F380" s="105">
        <v>0</v>
      </c>
      <c r="G380" s="105">
        <v>0</v>
      </c>
      <c r="H380" s="105">
        <v>0</v>
      </c>
      <c r="I380" s="105">
        <v>0</v>
      </c>
      <c r="J380" s="105">
        <v>0</v>
      </c>
      <c r="K380" s="103">
        <f t="shared" si="72"/>
        <v>20000000</v>
      </c>
      <c r="L380" s="104"/>
      <c r="M380" s="104" t="s">
        <v>10</v>
      </c>
      <c r="N380" s="105">
        <v>0</v>
      </c>
      <c r="O380" s="105">
        <v>3.5825151764299163</v>
      </c>
      <c r="P380" s="105">
        <v>0</v>
      </c>
      <c r="Q380" s="105">
        <v>0</v>
      </c>
      <c r="R380" s="105">
        <v>0</v>
      </c>
      <c r="S380" s="105">
        <v>0</v>
      </c>
      <c r="T380" s="105">
        <v>0</v>
      </c>
      <c r="U380" s="105">
        <v>0</v>
      </c>
      <c r="V380" s="105">
        <v>0.88821128237058267</v>
      </c>
    </row>
    <row r="381" spans="1:162" ht="15.75" customHeight="1" x14ac:dyDescent="0.25">
      <c r="B381" s="102" t="str">
        <v>2012-13</v>
      </c>
      <c r="C381" s="105">
        <v>0</v>
      </c>
      <c r="D381" s="105">
        <v>0</v>
      </c>
      <c r="E381" s="105">
        <v>0</v>
      </c>
      <c r="F381" s="105">
        <v>0</v>
      </c>
      <c r="G381" s="105">
        <v>0</v>
      </c>
      <c r="H381" s="105">
        <v>0</v>
      </c>
      <c r="I381" s="105">
        <v>0</v>
      </c>
      <c r="J381" s="105">
        <v>0</v>
      </c>
      <c r="K381" s="105">
        <f t="shared" si="72"/>
        <v>0</v>
      </c>
      <c r="L381" s="104"/>
      <c r="M381" s="104" t="s">
        <v>11</v>
      </c>
      <c r="N381" s="105">
        <v>0</v>
      </c>
      <c r="O381" s="105">
        <v>0</v>
      </c>
      <c r="P381" s="105">
        <v>0</v>
      </c>
      <c r="Q381" s="105">
        <v>0</v>
      </c>
      <c r="R381" s="105">
        <v>0</v>
      </c>
      <c r="S381" s="105">
        <v>0</v>
      </c>
      <c r="T381" s="105">
        <v>0</v>
      </c>
      <c r="U381" s="105">
        <v>0</v>
      </c>
      <c r="V381" s="105">
        <v>0</v>
      </c>
    </row>
    <row r="382" spans="1:162" ht="15.75" customHeight="1" x14ac:dyDescent="0.25">
      <c r="B382" s="102" t="str">
        <v>2013-14</v>
      </c>
      <c r="C382" s="105">
        <v>0</v>
      </c>
      <c r="D382" s="105">
        <v>0</v>
      </c>
      <c r="E382" s="105">
        <v>0</v>
      </c>
      <c r="F382" s="105">
        <v>0</v>
      </c>
      <c r="G382" s="105">
        <v>0</v>
      </c>
      <c r="H382" s="105">
        <v>0</v>
      </c>
      <c r="I382" s="105">
        <v>0</v>
      </c>
      <c r="J382" s="105">
        <v>0</v>
      </c>
      <c r="K382" s="105">
        <f t="shared" si="72"/>
        <v>0</v>
      </c>
      <c r="L382" s="104"/>
      <c r="M382" s="104" t="s">
        <v>32</v>
      </c>
      <c r="N382" s="105">
        <v>0</v>
      </c>
      <c r="O382" s="105">
        <v>0</v>
      </c>
      <c r="P382" s="105">
        <v>0</v>
      </c>
      <c r="Q382" s="105">
        <v>0</v>
      </c>
      <c r="R382" s="105">
        <v>0</v>
      </c>
      <c r="S382" s="105">
        <v>0</v>
      </c>
      <c r="T382" s="105">
        <v>0</v>
      </c>
      <c r="U382" s="105">
        <v>0</v>
      </c>
      <c r="V382" s="105">
        <v>0</v>
      </c>
    </row>
    <row r="383" spans="1:162" s="72" customFormat="1" ht="15.75" customHeight="1" x14ac:dyDescent="0.25">
      <c r="A383" s="22">
        <f>A378+1</f>
        <v>76</v>
      </c>
      <c r="B383" s="102" t="s">
        <v>263</v>
      </c>
      <c r="C383" s="98"/>
      <c r="D383" s="98"/>
      <c r="E383" s="98"/>
      <c r="F383" s="98"/>
      <c r="G383" s="98"/>
      <c r="H383" s="98"/>
      <c r="I383" s="98"/>
      <c r="J383" s="98"/>
      <c r="K383" s="98"/>
      <c r="L383" s="104"/>
      <c r="M383" s="99" t="s">
        <v>263</v>
      </c>
      <c r="N383" s="98"/>
      <c r="O383" s="98"/>
      <c r="P383" s="98"/>
      <c r="Q383" s="98"/>
      <c r="R383" s="98"/>
      <c r="S383" s="98"/>
      <c r="T383" s="98"/>
      <c r="U383" s="98"/>
      <c r="V383" s="98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  <c r="AV383" s="71"/>
      <c r="AW383" s="71"/>
      <c r="AX383" s="71"/>
      <c r="AY383" s="71"/>
      <c r="AZ383" s="71"/>
      <c r="BA383" s="71"/>
      <c r="BB383" s="71"/>
      <c r="BC383" s="71"/>
      <c r="BD383" s="71"/>
      <c r="BE383" s="71"/>
      <c r="BF383" s="71"/>
      <c r="BG383" s="71"/>
      <c r="BH383" s="71"/>
      <c r="BI383" s="71"/>
      <c r="BJ383" s="71"/>
      <c r="BK383" s="71"/>
      <c r="BL383" s="71"/>
      <c r="BM383" s="71"/>
      <c r="BN383" s="71"/>
      <c r="BO383" s="71"/>
      <c r="BP383" s="71"/>
      <c r="BQ383" s="71"/>
      <c r="BR383" s="71"/>
      <c r="BS383" s="71"/>
      <c r="BT383" s="71"/>
      <c r="BU383" s="71"/>
      <c r="BV383" s="71"/>
      <c r="BW383" s="71"/>
      <c r="BX383" s="71"/>
      <c r="BY383" s="71"/>
      <c r="BZ383" s="71"/>
      <c r="CA383" s="71"/>
      <c r="CB383" s="71"/>
      <c r="CC383" s="71"/>
      <c r="CD383" s="71"/>
      <c r="CE383" s="71"/>
      <c r="CF383" s="71"/>
      <c r="CG383" s="71"/>
      <c r="CH383" s="71"/>
      <c r="CI383" s="71"/>
      <c r="CJ383" s="71"/>
      <c r="CK383" s="71"/>
      <c r="CL383" s="71"/>
      <c r="CM383" s="71"/>
      <c r="CN383" s="71"/>
      <c r="CO383" s="71"/>
      <c r="CP383" s="71"/>
      <c r="CQ383" s="71"/>
      <c r="CR383" s="71"/>
      <c r="CS383" s="71"/>
      <c r="CT383" s="71"/>
      <c r="CU383" s="71"/>
      <c r="CV383" s="71"/>
      <c r="CW383" s="71"/>
      <c r="CX383" s="71"/>
      <c r="CY383" s="71"/>
      <c r="CZ383" s="71"/>
      <c r="DA383" s="71"/>
      <c r="DB383" s="71"/>
      <c r="DC383" s="71"/>
      <c r="DD383" s="71"/>
      <c r="DE383" s="71"/>
      <c r="DF383" s="71"/>
      <c r="DG383" s="71"/>
      <c r="DH383" s="71"/>
      <c r="DI383" s="71"/>
      <c r="DJ383" s="71"/>
      <c r="DK383" s="71"/>
      <c r="DL383" s="71"/>
      <c r="DM383" s="71"/>
      <c r="DN383" s="71"/>
      <c r="DO383" s="71"/>
      <c r="DP383" s="71"/>
      <c r="DQ383" s="71"/>
      <c r="DR383" s="71"/>
      <c r="DS383" s="71"/>
      <c r="DT383" s="71"/>
      <c r="DU383" s="71"/>
      <c r="DV383" s="71"/>
      <c r="DW383" s="71"/>
      <c r="DX383" s="71"/>
      <c r="DY383" s="71"/>
      <c r="DZ383" s="71"/>
      <c r="EA383" s="71"/>
      <c r="EB383" s="71"/>
      <c r="EC383" s="71"/>
      <c r="ED383" s="71"/>
      <c r="EE383" s="71"/>
      <c r="EF383" s="71"/>
      <c r="EG383" s="71"/>
      <c r="EH383" s="71"/>
      <c r="EI383" s="71"/>
      <c r="EJ383" s="71"/>
      <c r="EK383" s="71"/>
      <c r="EL383" s="71"/>
      <c r="EM383" s="71"/>
      <c r="EN383" s="71"/>
      <c r="EO383" s="71"/>
      <c r="EP383" s="71"/>
      <c r="EQ383" s="71"/>
      <c r="ER383" s="71"/>
      <c r="ES383" s="71"/>
      <c r="ET383" s="71"/>
      <c r="EU383" s="71"/>
      <c r="EV383" s="71"/>
      <c r="EW383" s="71"/>
      <c r="EX383" s="71"/>
      <c r="EY383" s="71"/>
      <c r="EZ383" s="71"/>
      <c r="FA383" s="71"/>
      <c r="FB383" s="71"/>
      <c r="FC383" s="71"/>
      <c r="FD383" s="71"/>
      <c r="FE383" s="71"/>
      <c r="FF383" s="71"/>
    </row>
    <row r="384" spans="1:162" ht="15.75" customHeight="1" x14ac:dyDescent="0.25">
      <c r="B384" s="102" t="str">
        <f t="array" ref="B384:B387">Label_FinancialYears</f>
        <v>2010-11</v>
      </c>
      <c r="C384" s="105">
        <f t="array" ref="C384:J387">_1690_TemporaryAssistanceforTasmanianExporters</f>
        <v>0</v>
      </c>
      <c r="D384" s="105">
        <v>0</v>
      </c>
      <c r="E384" s="105">
        <v>0</v>
      </c>
      <c r="F384" s="105">
        <v>0</v>
      </c>
      <c r="G384" s="105">
        <v>0</v>
      </c>
      <c r="H384" s="105">
        <v>0</v>
      </c>
      <c r="I384" s="105">
        <v>0</v>
      </c>
      <c r="J384" s="105">
        <v>0</v>
      </c>
      <c r="K384" s="105">
        <f t="shared" ref="K384:K387" si="73">SUM(C384:J384)</f>
        <v>0</v>
      </c>
      <c r="L384" s="104"/>
      <c r="M384" s="104" t="s">
        <v>9</v>
      </c>
      <c r="N384" s="105">
        <f t="array" ref="N384:V387">C384:K387/Population_IncludingTotal</f>
        <v>0</v>
      </c>
      <c r="O384" s="105">
        <v>0</v>
      </c>
      <c r="P384" s="105">
        <v>0</v>
      </c>
      <c r="Q384" s="105">
        <v>0</v>
      </c>
      <c r="R384" s="105">
        <v>0</v>
      </c>
      <c r="S384" s="105">
        <v>0</v>
      </c>
      <c r="T384" s="105">
        <v>0</v>
      </c>
      <c r="U384" s="105">
        <v>0</v>
      </c>
      <c r="V384" s="105">
        <v>0</v>
      </c>
    </row>
    <row r="385" spans="1:162" ht="15.75" customHeight="1" x14ac:dyDescent="0.25">
      <c r="A385" s="72"/>
      <c r="B385" s="102" t="str">
        <v>2011-12</v>
      </c>
      <c r="C385" s="105">
        <v>0</v>
      </c>
      <c r="D385" s="105">
        <v>0</v>
      </c>
      <c r="E385" s="105">
        <v>0</v>
      </c>
      <c r="F385" s="105">
        <v>0</v>
      </c>
      <c r="G385" s="105">
        <v>0</v>
      </c>
      <c r="H385" s="103">
        <v>5500000</v>
      </c>
      <c r="I385" s="105">
        <v>0</v>
      </c>
      <c r="J385" s="105">
        <v>0</v>
      </c>
      <c r="K385" s="103">
        <f t="shared" si="73"/>
        <v>5500000</v>
      </c>
      <c r="L385" s="104"/>
      <c r="M385" s="104" t="s">
        <v>10</v>
      </c>
      <c r="N385" s="105">
        <v>0</v>
      </c>
      <c r="O385" s="105">
        <v>0</v>
      </c>
      <c r="P385" s="105">
        <v>0</v>
      </c>
      <c r="Q385" s="105">
        <v>0</v>
      </c>
      <c r="R385" s="105">
        <v>0</v>
      </c>
      <c r="S385" s="105">
        <v>10.743362555279484</v>
      </c>
      <c r="T385" s="105">
        <v>0</v>
      </c>
      <c r="U385" s="105">
        <v>0</v>
      </c>
      <c r="V385" s="105">
        <v>0.24425810265191022</v>
      </c>
    </row>
    <row r="386" spans="1:162" ht="15.75" customHeight="1" x14ac:dyDescent="0.25">
      <c r="B386" s="102" t="str">
        <v>2012-13</v>
      </c>
      <c r="C386" s="105">
        <v>0</v>
      </c>
      <c r="D386" s="105">
        <v>0</v>
      </c>
      <c r="E386" s="105">
        <v>0</v>
      </c>
      <c r="F386" s="105">
        <v>0</v>
      </c>
      <c r="G386" s="105">
        <v>0</v>
      </c>
      <c r="H386" s="105">
        <v>0</v>
      </c>
      <c r="I386" s="105">
        <v>0</v>
      </c>
      <c r="J386" s="105">
        <v>0</v>
      </c>
      <c r="K386" s="105">
        <f t="shared" si="73"/>
        <v>0</v>
      </c>
      <c r="L386" s="104"/>
      <c r="M386" s="104" t="s">
        <v>11</v>
      </c>
      <c r="N386" s="105">
        <v>0</v>
      </c>
      <c r="O386" s="105">
        <v>0</v>
      </c>
      <c r="P386" s="105">
        <v>0</v>
      </c>
      <c r="Q386" s="105">
        <v>0</v>
      </c>
      <c r="R386" s="105">
        <v>0</v>
      </c>
      <c r="S386" s="105">
        <v>0</v>
      </c>
      <c r="T386" s="105">
        <v>0</v>
      </c>
      <c r="U386" s="105">
        <v>0</v>
      </c>
      <c r="V386" s="105">
        <v>0</v>
      </c>
    </row>
    <row r="387" spans="1:162" ht="15.75" customHeight="1" x14ac:dyDescent="0.25">
      <c r="B387" s="102" t="str">
        <v>2013-14</v>
      </c>
      <c r="C387" s="105">
        <v>0</v>
      </c>
      <c r="D387" s="105">
        <v>0</v>
      </c>
      <c r="E387" s="105">
        <v>0</v>
      </c>
      <c r="F387" s="105">
        <v>0</v>
      </c>
      <c r="G387" s="105">
        <v>0</v>
      </c>
      <c r="H387" s="105">
        <v>0</v>
      </c>
      <c r="I387" s="105">
        <v>0</v>
      </c>
      <c r="J387" s="105">
        <v>0</v>
      </c>
      <c r="K387" s="105">
        <f t="shared" si="73"/>
        <v>0</v>
      </c>
      <c r="L387" s="104"/>
      <c r="M387" s="104" t="s">
        <v>32</v>
      </c>
      <c r="N387" s="105">
        <v>0</v>
      </c>
      <c r="O387" s="105">
        <v>0</v>
      </c>
      <c r="P387" s="105">
        <v>0</v>
      </c>
      <c r="Q387" s="105">
        <v>0</v>
      </c>
      <c r="R387" s="105">
        <v>0</v>
      </c>
      <c r="S387" s="105">
        <v>0</v>
      </c>
      <c r="T387" s="105">
        <v>0</v>
      </c>
      <c r="U387" s="105">
        <v>0</v>
      </c>
      <c r="V387" s="105">
        <v>0</v>
      </c>
    </row>
    <row r="388" spans="1:162" s="72" customFormat="1" ht="15.75" customHeight="1" x14ac:dyDescent="0.25">
      <c r="A388" s="22">
        <f>A367+1</f>
        <v>81</v>
      </c>
      <c r="B388" s="102" t="s">
        <v>268</v>
      </c>
      <c r="C388" s="98"/>
      <c r="D388" s="98"/>
      <c r="E388" s="98"/>
      <c r="F388" s="98"/>
      <c r="G388" s="98"/>
      <c r="H388" s="98"/>
      <c r="I388" s="98"/>
      <c r="J388" s="98"/>
      <c r="K388" s="98"/>
      <c r="L388" s="104"/>
      <c r="M388" s="99" t="s">
        <v>268</v>
      </c>
      <c r="N388" s="98"/>
      <c r="O388" s="98"/>
      <c r="P388" s="98"/>
      <c r="Q388" s="98"/>
      <c r="R388" s="98"/>
      <c r="S388" s="98"/>
      <c r="T388" s="98"/>
      <c r="U388" s="98"/>
      <c r="V388" s="98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  <c r="AV388" s="71"/>
      <c r="AW388" s="71"/>
      <c r="AX388" s="71"/>
      <c r="AY388" s="71"/>
      <c r="AZ388" s="71"/>
      <c r="BA388" s="71"/>
      <c r="BB388" s="71"/>
      <c r="BC388" s="71"/>
      <c r="BD388" s="71"/>
      <c r="BE388" s="71"/>
      <c r="BF388" s="71"/>
      <c r="BG388" s="71"/>
      <c r="BH388" s="71"/>
      <c r="BI388" s="71"/>
      <c r="BJ388" s="71"/>
      <c r="BK388" s="71"/>
      <c r="BL388" s="71"/>
      <c r="BM388" s="71"/>
      <c r="BN388" s="71"/>
      <c r="BO388" s="71"/>
      <c r="BP388" s="71"/>
      <c r="BQ388" s="71"/>
      <c r="BR388" s="71"/>
      <c r="BS388" s="71"/>
      <c r="BT388" s="71"/>
      <c r="BU388" s="71"/>
      <c r="BV388" s="71"/>
      <c r="BW388" s="71"/>
      <c r="BX388" s="71"/>
      <c r="BY388" s="71"/>
      <c r="BZ388" s="71"/>
      <c r="CA388" s="71"/>
      <c r="CB388" s="71"/>
      <c r="CC388" s="71"/>
      <c r="CD388" s="71"/>
      <c r="CE388" s="71"/>
      <c r="CF388" s="71"/>
      <c r="CG388" s="71"/>
      <c r="CH388" s="71"/>
      <c r="CI388" s="71"/>
      <c r="CJ388" s="71"/>
      <c r="CK388" s="71"/>
      <c r="CL388" s="71"/>
      <c r="CM388" s="71"/>
      <c r="CN388" s="71"/>
      <c r="CO388" s="71"/>
      <c r="CP388" s="71"/>
      <c r="CQ388" s="71"/>
      <c r="CR388" s="71"/>
      <c r="CS388" s="71"/>
      <c r="CT388" s="71"/>
      <c r="CU388" s="71"/>
      <c r="CV388" s="71"/>
      <c r="CW388" s="71"/>
      <c r="CX388" s="71"/>
      <c r="CY388" s="71"/>
      <c r="CZ388" s="71"/>
      <c r="DA388" s="71"/>
      <c r="DB388" s="71"/>
      <c r="DC388" s="71"/>
      <c r="DD388" s="71"/>
      <c r="DE388" s="71"/>
      <c r="DF388" s="71"/>
      <c r="DG388" s="71"/>
      <c r="DH388" s="71"/>
      <c r="DI388" s="71"/>
      <c r="DJ388" s="71"/>
      <c r="DK388" s="71"/>
      <c r="DL388" s="71"/>
      <c r="DM388" s="71"/>
      <c r="DN388" s="71"/>
      <c r="DO388" s="71"/>
      <c r="DP388" s="71"/>
      <c r="DQ388" s="71"/>
      <c r="DR388" s="71"/>
      <c r="DS388" s="71"/>
      <c r="DT388" s="71"/>
      <c r="DU388" s="71"/>
      <c r="DV388" s="71"/>
      <c r="DW388" s="71"/>
      <c r="DX388" s="71"/>
      <c r="DY388" s="71"/>
      <c r="DZ388" s="71"/>
      <c r="EA388" s="71"/>
      <c r="EB388" s="71"/>
      <c r="EC388" s="71"/>
      <c r="ED388" s="71"/>
      <c r="EE388" s="71"/>
      <c r="EF388" s="71"/>
      <c r="EG388" s="71"/>
      <c r="EH388" s="71"/>
      <c r="EI388" s="71"/>
      <c r="EJ388" s="71"/>
      <c r="EK388" s="71"/>
      <c r="EL388" s="71"/>
      <c r="EM388" s="71"/>
      <c r="EN388" s="71"/>
      <c r="EO388" s="71"/>
      <c r="EP388" s="71"/>
      <c r="EQ388" s="71"/>
      <c r="ER388" s="71"/>
      <c r="ES388" s="71"/>
      <c r="ET388" s="71"/>
      <c r="EU388" s="71"/>
      <c r="EV388" s="71"/>
      <c r="EW388" s="71"/>
      <c r="EX388" s="71"/>
      <c r="EY388" s="71"/>
      <c r="EZ388" s="71"/>
      <c r="FA388" s="71"/>
      <c r="FB388" s="71"/>
      <c r="FC388" s="71"/>
      <c r="FD388" s="71"/>
      <c r="FE388" s="71"/>
      <c r="FF388" s="71"/>
    </row>
    <row r="389" spans="1:162" ht="15.75" customHeight="1" x14ac:dyDescent="0.25">
      <c r="B389" s="102" t="str">
        <f t="array" ref="B389:B392">Label_FinancialYears</f>
        <v>2010-11</v>
      </c>
      <c r="C389" s="105">
        <f t="array" ref="C389:J392">_1697_Murray_DarlingBasinRegionalEconomicDiversificationProgram</f>
        <v>0</v>
      </c>
      <c r="D389" s="105">
        <v>0</v>
      </c>
      <c r="E389" s="105">
        <v>0</v>
      </c>
      <c r="F389" s="105">
        <v>0</v>
      </c>
      <c r="G389" s="105">
        <v>0</v>
      </c>
      <c r="H389" s="105">
        <v>0</v>
      </c>
      <c r="I389" s="105">
        <v>0</v>
      </c>
      <c r="J389" s="105">
        <v>0</v>
      </c>
      <c r="K389" s="105">
        <f t="shared" ref="K389:K392" si="74">SUM(C389:J389)</f>
        <v>0</v>
      </c>
      <c r="L389" s="104"/>
      <c r="M389" s="104" t="s">
        <v>9</v>
      </c>
      <c r="N389" s="105">
        <f t="array" ref="N389:V392">C389:K392/Population_IncludingTotal</f>
        <v>0</v>
      </c>
      <c r="O389" s="105">
        <v>0</v>
      </c>
      <c r="P389" s="105">
        <v>0</v>
      </c>
      <c r="Q389" s="105">
        <v>0</v>
      </c>
      <c r="R389" s="105">
        <v>0</v>
      </c>
      <c r="S389" s="105">
        <v>0</v>
      </c>
      <c r="T389" s="105">
        <v>0</v>
      </c>
      <c r="U389" s="105">
        <v>0</v>
      </c>
      <c r="V389" s="105">
        <v>0</v>
      </c>
    </row>
    <row r="390" spans="1:162" ht="15.75" customHeight="1" x14ac:dyDescent="0.25">
      <c r="A390" s="72"/>
      <c r="B390" s="102" t="str">
        <v>2011-12</v>
      </c>
      <c r="C390" s="105">
        <v>0</v>
      </c>
      <c r="D390" s="105">
        <v>0</v>
      </c>
      <c r="E390" s="105">
        <v>0</v>
      </c>
      <c r="F390" s="105">
        <v>0</v>
      </c>
      <c r="G390" s="105">
        <v>0</v>
      </c>
      <c r="H390" s="105">
        <v>0</v>
      </c>
      <c r="I390" s="105">
        <v>0</v>
      </c>
      <c r="J390" s="105">
        <v>0</v>
      </c>
      <c r="K390" s="105">
        <f t="shared" si="74"/>
        <v>0</v>
      </c>
      <c r="L390" s="104"/>
      <c r="M390" s="104" t="s">
        <v>10</v>
      </c>
      <c r="N390" s="105">
        <v>0</v>
      </c>
      <c r="O390" s="105">
        <v>0</v>
      </c>
      <c r="P390" s="105">
        <v>0</v>
      </c>
      <c r="Q390" s="105">
        <v>0</v>
      </c>
      <c r="R390" s="105">
        <v>0</v>
      </c>
      <c r="S390" s="105">
        <v>0</v>
      </c>
      <c r="T390" s="105">
        <v>0</v>
      </c>
      <c r="U390" s="105">
        <v>0</v>
      </c>
      <c r="V390" s="105">
        <v>0</v>
      </c>
    </row>
    <row r="391" spans="1:162" ht="15.75" customHeight="1" x14ac:dyDescent="0.25">
      <c r="B391" s="102" t="str">
        <v>2012-13</v>
      </c>
      <c r="C391" s="105">
        <v>0</v>
      </c>
      <c r="D391" s="105">
        <v>0</v>
      </c>
      <c r="E391" s="105">
        <v>0</v>
      </c>
      <c r="F391" s="105">
        <v>0</v>
      </c>
      <c r="G391" s="105">
        <v>0</v>
      </c>
      <c r="H391" s="105">
        <v>0</v>
      </c>
      <c r="I391" s="105">
        <v>0</v>
      </c>
      <c r="J391" s="105">
        <v>0</v>
      </c>
      <c r="K391" s="105">
        <f t="shared" si="74"/>
        <v>0</v>
      </c>
      <c r="L391" s="104"/>
      <c r="M391" s="104" t="s">
        <v>11</v>
      </c>
      <c r="N391" s="105">
        <v>0</v>
      </c>
      <c r="O391" s="105">
        <v>0</v>
      </c>
      <c r="P391" s="105">
        <v>0</v>
      </c>
      <c r="Q391" s="105">
        <v>0</v>
      </c>
      <c r="R391" s="105">
        <v>0</v>
      </c>
      <c r="S391" s="105">
        <v>0</v>
      </c>
      <c r="T391" s="105">
        <v>0</v>
      </c>
      <c r="U391" s="105">
        <v>0</v>
      </c>
      <c r="V391" s="105">
        <v>0</v>
      </c>
    </row>
    <row r="392" spans="1:162" ht="15.75" customHeight="1" x14ac:dyDescent="0.25">
      <c r="B392" s="102" t="str">
        <v>2013-14</v>
      </c>
      <c r="C392" s="105">
        <v>0</v>
      </c>
      <c r="D392" s="103">
        <v>2561000</v>
      </c>
      <c r="E392" s="105">
        <v>0</v>
      </c>
      <c r="F392" s="105">
        <v>0</v>
      </c>
      <c r="G392" s="105">
        <v>0</v>
      </c>
      <c r="H392" s="105">
        <v>0</v>
      </c>
      <c r="I392" s="105">
        <v>0</v>
      </c>
      <c r="J392" s="105">
        <v>0</v>
      </c>
      <c r="K392" s="103">
        <f t="shared" si="74"/>
        <v>2561000</v>
      </c>
      <c r="L392" s="104"/>
      <c r="M392" s="104" t="s">
        <v>32</v>
      </c>
      <c r="N392" s="105">
        <v>0</v>
      </c>
      <c r="O392" s="105">
        <v>0.44253705578247843</v>
      </c>
      <c r="P392" s="105">
        <v>0</v>
      </c>
      <c r="Q392" s="105">
        <v>0</v>
      </c>
      <c r="R392" s="105">
        <v>0</v>
      </c>
      <c r="S392" s="105">
        <v>0</v>
      </c>
      <c r="T392" s="105">
        <v>0</v>
      </c>
      <c r="U392" s="105">
        <v>0</v>
      </c>
      <c r="V392" s="105">
        <v>0.10987849266444147</v>
      </c>
    </row>
    <row r="393" spans="1:162" s="72" customFormat="1" ht="15.75" customHeight="1" x14ac:dyDescent="0.25">
      <c r="A393" s="22">
        <f>A404+1</f>
        <v>40</v>
      </c>
      <c r="B393" s="102" t="s">
        <v>225</v>
      </c>
      <c r="C393" s="98"/>
      <c r="D393" s="98"/>
      <c r="E393" s="98"/>
      <c r="F393" s="98"/>
      <c r="G393" s="98"/>
      <c r="H393" s="98"/>
      <c r="I393" s="98"/>
      <c r="J393" s="98"/>
      <c r="K393" s="98"/>
      <c r="L393" s="104"/>
      <c r="M393" s="99" t="s">
        <v>225</v>
      </c>
      <c r="N393" s="98"/>
      <c r="O393" s="98"/>
      <c r="P393" s="98"/>
      <c r="Q393" s="98"/>
      <c r="R393" s="98"/>
      <c r="S393" s="98"/>
      <c r="T393" s="98"/>
      <c r="U393" s="98"/>
      <c r="V393" s="98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  <c r="BA393" s="71"/>
      <c r="BB393" s="71"/>
      <c r="BC393" s="71"/>
      <c r="BD393" s="71"/>
      <c r="BE393" s="71"/>
      <c r="BF393" s="71"/>
      <c r="BG393" s="71"/>
      <c r="BH393" s="71"/>
      <c r="BI393" s="71"/>
      <c r="BJ393" s="71"/>
      <c r="BK393" s="71"/>
      <c r="BL393" s="71"/>
      <c r="BM393" s="71"/>
      <c r="BN393" s="71"/>
      <c r="BO393" s="71"/>
      <c r="BP393" s="71"/>
      <c r="BQ393" s="71"/>
      <c r="BR393" s="71"/>
      <c r="BS393" s="71"/>
      <c r="BT393" s="71"/>
      <c r="BU393" s="71"/>
      <c r="BV393" s="71"/>
      <c r="BW393" s="71"/>
      <c r="BX393" s="71"/>
      <c r="BY393" s="71"/>
      <c r="BZ393" s="71"/>
      <c r="CA393" s="71"/>
      <c r="CB393" s="71"/>
      <c r="CC393" s="71"/>
      <c r="CD393" s="71"/>
      <c r="CE393" s="71"/>
      <c r="CF393" s="71"/>
      <c r="CG393" s="71"/>
      <c r="CH393" s="71"/>
      <c r="CI393" s="71"/>
      <c r="CJ393" s="71"/>
      <c r="CK393" s="71"/>
      <c r="CL393" s="71"/>
      <c r="CM393" s="71"/>
      <c r="CN393" s="71"/>
      <c r="CO393" s="71"/>
      <c r="CP393" s="71"/>
      <c r="CQ393" s="71"/>
      <c r="CR393" s="71"/>
      <c r="CS393" s="71"/>
      <c r="CT393" s="71"/>
      <c r="CU393" s="71"/>
      <c r="CV393" s="71"/>
      <c r="CW393" s="71"/>
      <c r="CX393" s="71"/>
      <c r="CY393" s="71"/>
      <c r="CZ393" s="71"/>
      <c r="DA393" s="71"/>
      <c r="DB393" s="71"/>
      <c r="DC393" s="71"/>
      <c r="DD393" s="71"/>
      <c r="DE393" s="71"/>
      <c r="DF393" s="71"/>
      <c r="DG393" s="71"/>
      <c r="DH393" s="71"/>
      <c r="DI393" s="71"/>
      <c r="DJ393" s="71"/>
      <c r="DK393" s="71"/>
      <c r="DL393" s="71"/>
      <c r="DM393" s="71"/>
      <c r="DN393" s="71"/>
      <c r="DO393" s="71"/>
      <c r="DP393" s="71"/>
      <c r="DQ393" s="71"/>
      <c r="DR393" s="71"/>
      <c r="DS393" s="71"/>
      <c r="DT393" s="71"/>
      <c r="DU393" s="71"/>
      <c r="DV393" s="71"/>
      <c r="DW393" s="71"/>
      <c r="DX393" s="71"/>
      <c r="DY393" s="71"/>
      <c r="DZ393" s="71"/>
      <c r="EA393" s="71"/>
      <c r="EB393" s="71"/>
      <c r="EC393" s="71"/>
      <c r="ED393" s="71"/>
      <c r="EE393" s="71"/>
      <c r="EF393" s="71"/>
      <c r="EG393" s="71"/>
      <c r="EH393" s="71"/>
      <c r="EI393" s="71"/>
      <c r="EJ393" s="71"/>
      <c r="EK393" s="71"/>
      <c r="EL393" s="71"/>
      <c r="EM393" s="71"/>
      <c r="EN393" s="71"/>
      <c r="EO393" s="71"/>
      <c r="EP393" s="71"/>
      <c r="EQ393" s="71"/>
      <c r="ER393" s="71"/>
      <c r="ES393" s="71"/>
      <c r="ET393" s="71"/>
      <c r="EU393" s="71"/>
      <c r="EV393" s="71"/>
      <c r="EW393" s="71"/>
      <c r="EX393" s="71"/>
      <c r="EY393" s="71"/>
      <c r="EZ393" s="71"/>
      <c r="FA393" s="71"/>
      <c r="FB393" s="71"/>
      <c r="FC393" s="71"/>
      <c r="FD393" s="71"/>
      <c r="FE393" s="71"/>
      <c r="FF393" s="71"/>
    </row>
    <row r="394" spans="1:162" s="72" customFormat="1" ht="15.75" customHeight="1" x14ac:dyDescent="0.25">
      <c r="A394" s="22"/>
      <c r="B394" s="102" t="str">
        <f t="array" ref="B394:B397">Label_FinancialYears</f>
        <v>2010-11</v>
      </c>
      <c r="C394" s="102">
        <f t="array" ref="C394:J397">_1424_RemoteIndigenousPublicInternetAccess</f>
        <v>155000</v>
      </c>
      <c r="D394" s="105">
        <v>0</v>
      </c>
      <c r="E394" s="102">
        <v>440000</v>
      </c>
      <c r="F394" s="102">
        <v>757000</v>
      </c>
      <c r="G394" s="102">
        <v>116000</v>
      </c>
      <c r="H394" s="105">
        <v>0</v>
      </c>
      <c r="I394" s="105">
        <v>0</v>
      </c>
      <c r="J394" s="102">
        <v>758000</v>
      </c>
      <c r="K394" s="103">
        <f t="shared" ref="K394:K397" si="75">SUM(C394:J394)</f>
        <v>2226000</v>
      </c>
      <c r="L394" s="104"/>
      <c r="M394" s="104" t="s">
        <v>9</v>
      </c>
      <c r="N394" s="105">
        <f t="array" ref="N394:V397">C394:K397/Population_IncludingTotal</f>
        <v>2.1588071462366212E-2</v>
      </c>
      <c r="O394" s="105">
        <v>0</v>
      </c>
      <c r="P394" s="105">
        <v>9.9168740570517763E-2</v>
      </c>
      <c r="Q394" s="105">
        <v>0.3264249397278125</v>
      </c>
      <c r="R394" s="105">
        <v>7.1057445043804471E-2</v>
      </c>
      <c r="S394" s="105">
        <v>0</v>
      </c>
      <c r="T394" s="105">
        <v>0</v>
      </c>
      <c r="U394" s="105">
        <v>3.2913733885079832</v>
      </c>
      <c r="V394" s="105">
        <v>0.10040876199514827</v>
      </c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  <c r="AW394" s="71"/>
      <c r="AX394" s="71"/>
      <c r="AY394" s="71"/>
      <c r="AZ394" s="71"/>
      <c r="BA394" s="71"/>
      <c r="BB394" s="71"/>
      <c r="BC394" s="71"/>
      <c r="BD394" s="71"/>
      <c r="BE394" s="71"/>
      <c r="BF394" s="71"/>
      <c r="BG394" s="71"/>
      <c r="BH394" s="71"/>
      <c r="BI394" s="71"/>
      <c r="BJ394" s="71"/>
      <c r="BK394" s="71"/>
      <c r="BL394" s="71"/>
      <c r="BM394" s="71"/>
      <c r="BN394" s="71"/>
      <c r="BO394" s="71"/>
      <c r="BP394" s="71"/>
      <c r="BQ394" s="71"/>
      <c r="BR394" s="71"/>
      <c r="BS394" s="71"/>
      <c r="BT394" s="71"/>
      <c r="BU394" s="71"/>
      <c r="BV394" s="71"/>
      <c r="BW394" s="71"/>
      <c r="BX394" s="71"/>
      <c r="BY394" s="71"/>
      <c r="BZ394" s="71"/>
      <c r="CA394" s="71"/>
      <c r="CB394" s="71"/>
      <c r="CC394" s="71"/>
      <c r="CD394" s="71"/>
      <c r="CE394" s="71"/>
      <c r="CF394" s="71"/>
      <c r="CG394" s="71"/>
      <c r="CH394" s="71"/>
      <c r="CI394" s="71"/>
      <c r="CJ394" s="71"/>
      <c r="CK394" s="71"/>
      <c r="CL394" s="71"/>
      <c r="CM394" s="71"/>
      <c r="CN394" s="71"/>
      <c r="CO394" s="71"/>
      <c r="CP394" s="71"/>
      <c r="CQ394" s="71"/>
      <c r="CR394" s="71"/>
      <c r="CS394" s="71"/>
      <c r="CT394" s="71"/>
      <c r="CU394" s="71"/>
      <c r="CV394" s="71"/>
      <c r="CW394" s="71"/>
      <c r="CX394" s="71"/>
      <c r="CY394" s="71"/>
      <c r="CZ394" s="71"/>
      <c r="DA394" s="71"/>
      <c r="DB394" s="71"/>
      <c r="DC394" s="71"/>
      <c r="DD394" s="71"/>
      <c r="DE394" s="71"/>
      <c r="DF394" s="71"/>
      <c r="DG394" s="71"/>
      <c r="DH394" s="71"/>
      <c r="DI394" s="71"/>
      <c r="DJ394" s="71"/>
      <c r="DK394" s="71"/>
      <c r="DL394" s="71"/>
      <c r="DM394" s="71"/>
      <c r="DN394" s="71"/>
      <c r="DO394" s="71"/>
      <c r="DP394" s="71"/>
      <c r="DQ394" s="71"/>
      <c r="DR394" s="71"/>
      <c r="DS394" s="71"/>
      <c r="DT394" s="71"/>
      <c r="DU394" s="71"/>
      <c r="DV394" s="71"/>
      <c r="DW394" s="71"/>
      <c r="DX394" s="71"/>
      <c r="DY394" s="71"/>
      <c r="DZ394" s="71"/>
      <c r="EA394" s="71"/>
      <c r="EB394" s="71"/>
      <c r="EC394" s="71"/>
      <c r="ED394" s="71"/>
      <c r="EE394" s="71"/>
      <c r="EF394" s="71"/>
      <c r="EG394" s="71"/>
      <c r="EH394" s="71"/>
      <c r="EI394" s="71"/>
      <c r="EJ394" s="71"/>
      <c r="EK394" s="71"/>
      <c r="EL394" s="71"/>
      <c r="EM394" s="71"/>
      <c r="EN394" s="71"/>
      <c r="EO394" s="71"/>
      <c r="EP394" s="71"/>
      <c r="EQ394" s="71"/>
      <c r="ER394" s="71"/>
      <c r="ES394" s="71"/>
      <c r="ET394" s="71"/>
      <c r="EU394" s="71"/>
      <c r="EV394" s="71"/>
      <c r="EW394" s="71"/>
      <c r="EX394" s="71"/>
      <c r="EY394" s="71"/>
      <c r="EZ394" s="71"/>
      <c r="FA394" s="71"/>
      <c r="FB394" s="71"/>
      <c r="FC394" s="71"/>
      <c r="FD394" s="71"/>
      <c r="FE394" s="71"/>
      <c r="FF394" s="71"/>
    </row>
    <row r="395" spans="1:162" s="72" customFormat="1" ht="15.75" customHeight="1" x14ac:dyDescent="0.25">
      <c r="B395" s="60" t="str">
        <v>2011-12</v>
      </c>
      <c r="C395" s="60">
        <v>225000</v>
      </c>
      <c r="D395" s="66">
        <v>0</v>
      </c>
      <c r="E395" s="60">
        <v>330000</v>
      </c>
      <c r="F395" s="66">
        <v>0</v>
      </c>
      <c r="G395" s="60">
        <v>87000</v>
      </c>
      <c r="H395" s="66">
        <v>0</v>
      </c>
      <c r="I395" s="66">
        <v>0</v>
      </c>
      <c r="J395" s="60">
        <v>680000</v>
      </c>
      <c r="K395" s="61">
        <f t="shared" si="75"/>
        <v>1322000</v>
      </c>
      <c r="L395" s="1"/>
      <c r="M395" s="19" t="s">
        <v>10</v>
      </c>
      <c r="N395" s="66">
        <v>3.0984941043231292E-2</v>
      </c>
      <c r="O395" s="66">
        <v>0</v>
      </c>
      <c r="P395" s="66">
        <v>7.303138911234773E-2</v>
      </c>
      <c r="Q395" s="66">
        <v>0</v>
      </c>
      <c r="R395" s="66">
        <v>5.2824886714905303E-2</v>
      </c>
      <c r="S395" s="66">
        <v>0</v>
      </c>
      <c r="T395" s="66">
        <v>0</v>
      </c>
      <c r="U395" s="66">
        <v>2.9221797742186393</v>
      </c>
      <c r="V395" s="66">
        <v>5.8710765764695513E-2</v>
      </c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  <c r="AW395" s="71"/>
      <c r="AX395" s="71"/>
      <c r="AY395" s="71"/>
      <c r="AZ395" s="71"/>
      <c r="BA395" s="71"/>
      <c r="BB395" s="71"/>
      <c r="BC395" s="71"/>
      <c r="BD395" s="71"/>
      <c r="BE395" s="71"/>
      <c r="BF395" s="71"/>
      <c r="BG395" s="71"/>
      <c r="BH395" s="71"/>
      <c r="BI395" s="71"/>
      <c r="BJ395" s="71"/>
      <c r="BK395" s="71"/>
      <c r="BL395" s="71"/>
      <c r="BM395" s="71"/>
      <c r="BN395" s="71"/>
      <c r="BO395" s="71"/>
      <c r="BP395" s="71"/>
      <c r="BQ395" s="71"/>
      <c r="BR395" s="71"/>
      <c r="BS395" s="71"/>
      <c r="BT395" s="71"/>
      <c r="BU395" s="71"/>
      <c r="BV395" s="71"/>
      <c r="BW395" s="71"/>
      <c r="BX395" s="71"/>
      <c r="BY395" s="71"/>
      <c r="BZ395" s="71"/>
      <c r="CA395" s="71"/>
      <c r="CB395" s="71"/>
      <c r="CC395" s="71"/>
      <c r="CD395" s="71"/>
      <c r="CE395" s="71"/>
      <c r="CF395" s="71"/>
      <c r="CG395" s="71"/>
      <c r="CH395" s="71"/>
      <c r="CI395" s="71"/>
      <c r="CJ395" s="71"/>
      <c r="CK395" s="71"/>
      <c r="CL395" s="71"/>
      <c r="CM395" s="71"/>
      <c r="CN395" s="71"/>
      <c r="CO395" s="71"/>
      <c r="CP395" s="71"/>
      <c r="CQ395" s="71"/>
      <c r="CR395" s="71"/>
      <c r="CS395" s="71"/>
      <c r="CT395" s="71"/>
      <c r="CU395" s="71"/>
      <c r="CV395" s="71"/>
      <c r="CW395" s="71"/>
      <c r="CX395" s="71"/>
      <c r="CY395" s="71"/>
      <c r="CZ395" s="71"/>
      <c r="DA395" s="71"/>
      <c r="DB395" s="71"/>
      <c r="DC395" s="71"/>
      <c r="DD395" s="71"/>
      <c r="DE395" s="71"/>
      <c r="DF395" s="71"/>
      <c r="DG395" s="71"/>
      <c r="DH395" s="71"/>
      <c r="DI395" s="71"/>
      <c r="DJ395" s="71"/>
      <c r="DK395" s="71"/>
      <c r="DL395" s="71"/>
      <c r="DM395" s="71"/>
      <c r="DN395" s="71"/>
      <c r="DO395" s="71"/>
      <c r="DP395" s="71"/>
      <c r="DQ395" s="71"/>
      <c r="DR395" s="71"/>
      <c r="DS395" s="71"/>
      <c r="DT395" s="71"/>
      <c r="DU395" s="71"/>
      <c r="DV395" s="71"/>
      <c r="DW395" s="71"/>
      <c r="DX395" s="71"/>
      <c r="DY395" s="71"/>
      <c r="DZ395" s="71"/>
      <c r="EA395" s="71"/>
      <c r="EB395" s="71"/>
      <c r="EC395" s="71"/>
      <c r="ED395" s="71"/>
      <c r="EE395" s="71"/>
      <c r="EF395" s="71"/>
      <c r="EG395" s="71"/>
      <c r="EH395" s="71"/>
      <c r="EI395" s="71"/>
      <c r="EJ395" s="71"/>
      <c r="EK395" s="71"/>
      <c r="EL395" s="71"/>
      <c r="EM395" s="71"/>
      <c r="EN395" s="71"/>
      <c r="EO395" s="71"/>
      <c r="EP395" s="71"/>
      <c r="EQ395" s="71"/>
      <c r="ER395" s="71"/>
      <c r="ES395" s="71"/>
      <c r="ET395" s="71"/>
      <c r="EU395" s="71"/>
      <c r="EV395" s="71"/>
      <c r="EW395" s="71"/>
      <c r="EX395" s="71"/>
      <c r="EY395" s="71"/>
      <c r="EZ395" s="71"/>
      <c r="FA395" s="71"/>
      <c r="FB395" s="71"/>
      <c r="FC395" s="71"/>
      <c r="FD395" s="71"/>
      <c r="FE395" s="71"/>
      <c r="FF395" s="71"/>
    </row>
    <row r="396" spans="1:162" s="72" customFormat="1" ht="15.75" customHeight="1" x14ac:dyDescent="0.25">
      <c r="A396" s="22"/>
      <c r="B396" s="60" t="str">
        <v>2012-13</v>
      </c>
      <c r="C396" s="60">
        <v>269000</v>
      </c>
      <c r="D396" s="66">
        <v>0</v>
      </c>
      <c r="E396" s="60">
        <v>409000</v>
      </c>
      <c r="F396" s="60">
        <v>85000</v>
      </c>
      <c r="G396" s="60">
        <v>338000</v>
      </c>
      <c r="H396" s="66">
        <v>0</v>
      </c>
      <c r="I396" s="66">
        <v>0</v>
      </c>
      <c r="J396" s="60">
        <v>807000</v>
      </c>
      <c r="K396" s="61">
        <f t="shared" si="75"/>
        <v>1908000</v>
      </c>
      <c r="L396" s="1"/>
      <c r="M396" s="19" t="s">
        <v>11</v>
      </c>
      <c r="N396" s="66">
        <v>3.6564562278692647E-2</v>
      </c>
      <c r="O396" s="66">
        <v>0</v>
      </c>
      <c r="P396" s="66">
        <v>8.8741617822614832E-2</v>
      </c>
      <c r="Q396" s="66">
        <v>3.4281022106822892E-2</v>
      </c>
      <c r="R396" s="66">
        <v>0.20334533151004364</v>
      </c>
      <c r="S396" s="66">
        <v>0</v>
      </c>
      <c r="T396" s="66">
        <v>0</v>
      </c>
      <c r="U396" s="66">
        <v>3.3724205370799099</v>
      </c>
      <c r="V396" s="66">
        <v>8.3254656664646529E-2</v>
      </c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  <c r="AV396" s="71"/>
      <c r="AW396" s="71"/>
      <c r="AX396" s="71"/>
      <c r="AY396" s="71"/>
      <c r="AZ396" s="71"/>
      <c r="BA396" s="71"/>
      <c r="BB396" s="71"/>
      <c r="BC396" s="71"/>
      <c r="BD396" s="71"/>
      <c r="BE396" s="71"/>
      <c r="BF396" s="71"/>
      <c r="BG396" s="71"/>
      <c r="BH396" s="71"/>
      <c r="BI396" s="71"/>
      <c r="BJ396" s="71"/>
      <c r="BK396" s="71"/>
      <c r="BL396" s="71"/>
      <c r="BM396" s="71"/>
      <c r="BN396" s="71"/>
      <c r="BO396" s="71"/>
      <c r="BP396" s="71"/>
      <c r="BQ396" s="71"/>
      <c r="BR396" s="71"/>
      <c r="BS396" s="71"/>
      <c r="BT396" s="71"/>
      <c r="BU396" s="71"/>
      <c r="BV396" s="71"/>
      <c r="BW396" s="71"/>
      <c r="BX396" s="71"/>
      <c r="BY396" s="71"/>
      <c r="BZ396" s="71"/>
      <c r="CA396" s="71"/>
      <c r="CB396" s="71"/>
      <c r="CC396" s="71"/>
      <c r="CD396" s="71"/>
      <c r="CE396" s="71"/>
      <c r="CF396" s="71"/>
      <c r="CG396" s="71"/>
      <c r="CH396" s="71"/>
      <c r="CI396" s="71"/>
      <c r="CJ396" s="71"/>
      <c r="CK396" s="71"/>
      <c r="CL396" s="71"/>
      <c r="CM396" s="71"/>
      <c r="CN396" s="71"/>
      <c r="CO396" s="71"/>
      <c r="CP396" s="71"/>
      <c r="CQ396" s="71"/>
      <c r="CR396" s="71"/>
      <c r="CS396" s="71"/>
      <c r="CT396" s="71"/>
      <c r="CU396" s="71"/>
      <c r="CV396" s="71"/>
      <c r="CW396" s="71"/>
      <c r="CX396" s="71"/>
      <c r="CY396" s="71"/>
      <c r="CZ396" s="71"/>
      <c r="DA396" s="71"/>
      <c r="DB396" s="71"/>
      <c r="DC396" s="71"/>
      <c r="DD396" s="71"/>
      <c r="DE396" s="71"/>
      <c r="DF396" s="71"/>
      <c r="DG396" s="71"/>
      <c r="DH396" s="71"/>
      <c r="DI396" s="71"/>
      <c r="DJ396" s="71"/>
      <c r="DK396" s="71"/>
      <c r="DL396" s="71"/>
      <c r="DM396" s="71"/>
      <c r="DN396" s="71"/>
      <c r="DO396" s="71"/>
      <c r="DP396" s="71"/>
      <c r="DQ396" s="71"/>
      <c r="DR396" s="71"/>
      <c r="DS396" s="71"/>
      <c r="DT396" s="71"/>
      <c r="DU396" s="71"/>
      <c r="DV396" s="71"/>
      <c r="DW396" s="71"/>
      <c r="DX396" s="71"/>
      <c r="DY396" s="71"/>
      <c r="DZ396" s="71"/>
      <c r="EA396" s="71"/>
      <c r="EB396" s="71"/>
      <c r="EC396" s="71"/>
      <c r="ED396" s="71"/>
      <c r="EE396" s="71"/>
      <c r="EF396" s="71"/>
      <c r="EG396" s="71"/>
      <c r="EH396" s="71"/>
      <c r="EI396" s="71"/>
      <c r="EJ396" s="71"/>
      <c r="EK396" s="71"/>
      <c r="EL396" s="71"/>
      <c r="EM396" s="71"/>
      <c r="EN396" s="71"/>
      <c r="EO396" s="71"/>
      <c r="EP396" s="71"/>
      <c r="EQ396" s="71"/>
      <c r="ER396" s="71"/>
      <c r="ES396" s="71"/>
      <c r="ET396" s="71"/>
      <c r="EU396" s="71"/>
      <c r="EV396" s="71"/>
      <c r="EW396" s="71"/>
      <c r="EX396" s="71"/>
      <c r="EY396" s="71"/>
      <c r="EZ396" s="71"/>
      <c r="FA396" s="71"/>
      <c r="FB396" s="71"/>
      <c r="FC396" s="71"/>
      <c r="FD396" s="71"/>
      <c r="FE396" s="71"/>
      <c r="FF396" s="71"/>
    </row>
    <row r="397" spans="1:162" s="72" customFormat="1" ht="15.75" customHeight="1" x14ac:dyDescent="0.25">
      <c r="A397" s="22"/>
      <c r="B397" s="63" t="str">
        <v>2013-14</v>
      </c>
      <c r="C397" s="68">
        <v>0</v>
      </c>
      <c r="D397" s="68">
        <v>0</v>
      </c>
      <c r="E397" s="63">
        <v>361000</v>
      </c>
      <c r="F397" s="63">
        <v>505000</v>
      </c>
      <c r="G397" s="63">
        <v>152000</v>
      </c>
      <c r="H397" s="68">
        <v>0</v>
      </c>
      <c r="I397" s="68">
        <v>0</v>
      </c>
      <c r="J397" s="63">
        <v>721000</v>
      </c>
      <c r="K397" s="64">
        <f t="shared" si="75"/>
        <v>1739000</v>
      </c>
      <c r="L397" s="1"/>
      <c r="M397" s="5" t="s">
        <v>32</v>
      </c>
      <c r="N397" s="68">
        <v>0</v>
      </c>
      <c r="O397" s="68">
        <v>0</v>
      </c>
      <c r="P397" s="68">
        <v>7.7014697006901667E-2</v>
      </c>
      <c r="Q397" s="68">
        <v>0.19810563934181852</v>
      </c>
      <c r="R397" s="68">
        <v>9.0634693291005347E-2</v>
      </c>
      <c r="S397" s="68">
        <v>0</v>
      </c>
      <c r="T397" s="68">
        <v>0</v>
      </c>
      <c r="U397" s="68">
        <v>2.9572571747324727</v>
      </c>
      <c r="V397" s="68">
        <v>7.4610971785811678E-2</v>
      </c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  <c r="AV397" s="71"/>
      <c r="AW397" s="71"/>
      <c r="AX397" s="71"/>
      <c r="AY397" s="71"/>
      <c r="AZ397" s="71"/>
      <c r="BA397" s="71"/>
      <c r="BB397" s="71"/>
      <c r="BC397" s="71"/>
      <c r="BD397" s="71"/>
      <c r="BE397" s="71"/>
      <c r="BF397" s="71"/>
      <c r="BG397" s="71"/>
      <c r="BH397" s="71"/>
      <c r="BI397" s="71"/>
      <c r="BJ397" s="71"/>
      <c r="BK397" s="71"/>
      <c r="BL397" s="71"/>
      <c r="BM397" s="71"/>
      <c r="BN397" s="71"/>
      <c r="BO397" s="71"/>
      <c r="BP397" s="71"/>
      <c r="BQ397" s="71"/>
      <c r="BR397" s="71"/>
      <c r="BS397" s="71"/>
      <c r="BT397" s="71"/>
      <c r="BU397" s="71"/>
      <c r="BV397" s="71"/>
      <c r="BW397" s="71"/>
      <c r="BX397" s="71"/>
      <c r="BY397" s="71"/>
      <c r="BZ397" s="71"/>
      <c r="CA397" s="71"/>
      <c r="CB397" s="71"/>
      <c r="CC397" s="71"/>
      <c r="CD397" s="71"/>
      <c r="CE397" s="71"/>
      <c r="CF397" s="71"/>
      <c r="CG397" s="71"/>
      <c r="CH397" s="71"/>
      <c r="CI397" s="71"/>
      <c r="CJ397" s="71"/>
      <c r="CK397" s="71"/>
      <c r="CL397" s="71"/>
      <c r="CM397" s="71"/>
      <c r="CN397" s="71"/>
      <c r="CO397" s="71"/>
      <c r="CP397" s="71"/>
      <c r="CQ397" s="71"/>
      <c r="CR397" s="71"/>
      <c r="CS397" s="71"/>
      <c r="CT397" s="71"/>
      <c r="CU397" s="71"/>
      <c r="CV397" s="71"/>
      <c r="CW397" s="71"/>
      <c r="CX397" s="71"/>
      <c r="CY397" s="71"/>
      <c r="CZ397" s="71"/>
      <c r="DA397" s="71"/>
      <c r="DB397" s="71"/>
      <c r="DC397" s="71"/>
      <c r="DD397" s="71"/>
      <c r="DE397" s="71"/>
      <c r="DF397" s="71"/>
      <c r="DG397" s="71"/>
      <c r="DH397" s="71"/>
      <c r="DI397" s="71"/>
      <c r="DJ397" s="71"/>
      <c r="DK397" s="71"/>
      <c r="DL397" s="71"/>
      <c r="DM397" s="71"/>
      <c r="DN397" s="71"/>
      <c r="DO397" s="71"/>
      <c r="DP397" s="71"/>
      <c r="DQ397" s="71"/>
      <c r="DR397" s="71"/>
      <c r="DS397" s="71"/>
      <c r="DT397" s="71"/>
      <c r="DU397" s="71"/>
      <c r="DV397" s="71"/>
      <c r="DW397" s="71"/>
      <c r="DX397" s="71"/>
      <c r="DY397" s="71"/>
      <c r="DZ397" s="71"/>
      <c r="EA397" s="71"/>
      <c r="EB397" s="71"/>
      <c r="EC397" s="71"/>
      <c r="ED397" s="71"/>
      <c r="EE397" s="71"/>
      <c r="EF397" s="71"/>
      <c r="EG397" s="71"/>
      <c r="EH397" s="71"/>
      <c r="EI397" s="71"/>
      <c r="EJ397" s="71"/>
      <c r="EK397" s="71"/>
      <c r="EL397" s="71"/>
      <c r="EM397" s="71"/>
      <c r="EN397" s="71"/>
      <c r="EO397" s="71"/>
      <c r="EP397" s="71"/>
      <c r="EQ397" s="71"/>
      <c r="ER397" s="71"/>
      <c r="ES397" s="71"/>
      <c r="ET397" s="71"/>
      <c r="EU397" s="71"/>
      <c r="EV397" s="71"/>
      <c r="EW397" s="71"/>
      <c r="EX397" s="71"/>
      <c r="EY397" s="71"/>
      <c r="EZ397" s="71"/>
      <c r="FA397" s="71"/>
      <c r="FB397" s="71"/>
      <c r="FC397" s="71"/>
      <c r="FD397" s="71"/>
      <c r="FE397" s="71"/>
      <c r="FF397" s="71"/>
    </row>
    <row r="398" spans="1:162" s="72" customFormat="1" ht="15.75" customHeight="1" x14ac:dyDescent="0.25">
      <c r="B398" s="107" t="s">
        <v>274</v>
      </c>
      <c r="C398" s="105"/>
      <c r="D398" s="105"/>
      <c r="E398" s="105"/>
      <c r="F398" s="105"/>
      <c r="G398" s="105"/>
      <c r="H398" s="105"/>
      <c r="I398" s="105"/>
      <c r="J398" s="105"/>
      <c r="K398" s="105"/>
      <c r="M398" s="109" t="s">
        <v>274</v>
      </c>
      <c r="N398" s="105"/>
      <c r="O398" s="105"/>
      <c r="P398" s="105"/>
      <c r="Q398" s="105"/>
      <c r="R398" s="105"/>
      <c r="S398" s="105"/>
      <c r="T398" s="105"/>
      <c r="U398" s="105"/>
      <c r="V398" s="105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  <c r="AV398" s="71"/>
      <c r="AW398" s="71"/>
      <c r="AX398" s="71"/>
      <c r="AY398" s="71"/>
      <c r="AZ398" s="71"/>
      <c r="BA398" s="71"/>
      <c r="BB398" s="71"/>
      <c r="BC398" s="71"/>
      <c r="BD398" s="71"/>
      <c r="BE398" s="71"/>
      <c r="BF398" s="71"/>
      <c r="BG398" s="71"/>
      <c r="BH398" s="71"/>
      <c r="BI398" s="71"/>
      <c r="BJ398" s="71"/>
      <c r="BK398" s="71"/>
      <c r="BL398" s="71"/>
      <c r="BM398" s="71"/>
      <c r="BN398" s="71"/>
      <c r="BO398" s="71"/>
      <c r="BP398" s="71"/>
      <c r="BQ398" s="71"/>
      <c r="BR398" s="71"/>
      <c r="BS398" s="71"/>
      <c r="BT398" s="71"/>
      <c r="BU398" s="71"/>
      <c r="BV398" s="71"/>
      <c r="BW398" s="71"/>
      <c r="BX398" s="71"/>
      <c r="BY398" s="71"/>
      <c r="BZ398" s="71"/>
      <c r="CA398" s="71"/>
      <c r="CB398" s="71"/>
      <c r="CC398" s="71"/>
      <c r="CD398" s="71"/>
      <c r="CE398" s="71"/>
      <c r="CF398" s="71"/>
      <c r="CG398" s="71"/>
      <c r="CH398" s="71"/>
      <c r="CI398" s="71"/>
      <c r="CJ398" s="71"/>
      <c r="CK398" s="71"/>
      <c r="CL398" s="71"/>
      <c r="CM398" s="71"/>
      <c r="CN398" s="71"/>
      <c r="CO398" s="71"/>
      <c r="CP398" s="71"/>
      <c r="CQ398" s="71"/>
      <c r="CR398" s="71"/>
      <c r="CS398" s="71"/>
      <c r="CT398" s="71"/>
      <c r="CU398" s="71"/>
      <c r="CV398" s="71"/>
      <c r="CW398" s="71"/>
      <c r="CX398" s="71"/>
      <c r="CY398" s="71"/>
      <c r="CZ398" s="71"/>
      <c r="DA398" s="71"/>
      <c r="DB398" s="71"/>
      <c r="DC398" s="71"/>
      <c r="DD398" s="71"/>
      <c r="DE398" s="71"/>
      <c r="DF398" s="71"/>
      <c r="DG398" s="71"/>
      <c r="DH398" s="71"/>
      <c r="DI398" s="71"/>
      <c r="DJ398" s="71"/>
      <c r="DK398" s="71"/>
      <c r="DL398" s="71"/>
      <c r="DM398" s="71"/>
      <c r="DN398" s="71"/>
      <c r="DO398" s="71"/>
      <c r="DP398" s="71"/>
      <c r="DQ398" s="71"/>
      <c r="DR398" s="71"/>
      <c r="DS398" s="71"/>
      <c r="DT398" s="71"/>
      <c r="DU398" s="71"/>
      <c r="DV398" s="71"/>
      <c r="DW398" s="71"/>
      <c r="DX398" s="71"/>
      <c r="DY398" s="71"/>
      <c r="DZ398" s="71"/>
      <c r="EA398" s="71"/>
      <c r="EB398" s="71"/>
      <c r="EC398" s="71"/>
      <c r="ED398" s="71"/>
      <c r="EE398" s="71"/>
      <c r="EF398" s="71"/>
      <c r="EG398" s="71"/>
      <c r="EH398" s="71"/>
      <c r="EI398" s="71"/>
      <c r="EJ398" s="71"/>
      <c r="EK398" s="71"/>
      <c r="EL398" s="71"/>
      <c r="EM398" s="71"/>
      <c r="EN398" s="71"/>
      <c r="EO398" s="71"/>
      <c r="EP398" s="71"/>
      <c r="EQ398" s="71"/>
      <c r="ER398" s="71"/>
      <c r="ES398" s="71"/>
      <c r="ET398" s="71"/>
      <c r="EU398" s="71"/>
      <c r="EV398" s="71"/>
      <c r="EW398" s="71"/>
      <c r="EX398" s="71"/>
      <c r="EY398" s="71"/>
      <c r="EZ398" s="71"/>
      <c r="FA398" s="71"/>
      <c r="FB398" s="71"/>
      <c r="FC398" s="71"/>
      <c r="FD398" s="71"/>
      <c r="FE398" s="71"/>
      <c r="FF398" s="71"/>
    </row>
    <row r="399" spans="1:162" s="72" customFormat="1" ht="15.75" customHeight="1" x14ac:dyDescent="0.25">
      <c r="A399" s="22">
        <f>A414+1</f>
        <v>49</v>
      </c>
      <c r="B399" s="60" t="s">
        <v>234</v>
      </c>
      <c r="C399" s="98"/>
      <c r="D399" s="98"/>
      <c r="E399" s="98"/>
      <c r="F399" s="98"/>
      <c r="G399" s="98"/>
      <c r="H399" s="98"/>
      <c r="I399" s="98"/>
      <c r="J399" s="98"/>
      <c r="K399" s="98"/>
      <c r="M399" s="99" t="s">
        <v>234</v>
      </c>
      <c r="N399" s="98"/>
      <c r="O399" s="98"/>
      <c r="P399" s="98"/>
      <c r="Q399" s="98"/>
      <c r="R399" s="98"/>
      <c r="S399" s="98"/>
      <c r="T399" s="98"/>
      <c r="U399" s="98"/>
      <c r="V399" s="98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  <c r="BA399" s="71"/>
      <c r="BB399" s="71"/>
      <c r="BC399" s="71"/>
      <c r="BD399" s="71"/>
      <c r="BE399" s="71"/>
      <c r="BF399" s="71"/>
      <c r="BG399" s="71"/>
      <c r="BH399" s="71"/>
      <c r="BI399" s="71"/>
      <c r="BJ399" s="71"/>
      <c r="BK399" s="71"/>
      <c r="BL399" s="71"/>
      <c r="BM399" s="71"/>
      <c r="BN399" s="71"/>
      <c r="BO399" s="71"/>
      <c r="BP399" s="71"/>
      <c r="BQ399" s="71"/>
      <c r="BR399" s="71"/>
      <c r="BS399" s="71"/>
      <c r="BT399" s="71"/>
      <c r="BU399" s="71"/>
      <c r="BV399" s="71"/>
      <c r="BW399" s="71"/>
      <c r="BX399" s="71"/>
      <c r="BY399" s="71"/>
      <c r="BZ399" s="71"/>
      <c r="CA399" s="71"/>
      <c r="CB399" s="71"/>
      <c r="CC399" s="71"/>
      <c r="CD399" s="71"/>
      <c r="CE399" s="71"/>
      <c r="CF399" s="71"/>
      <c r="CG399" s="71"/>
      <c r="CH399" s="71"/>
      <c r="CI399" s="71"/>
      <c r="CJ399" s="71"/>
      <c r="CK399" s="71"/>
      <c r="CL399" s="71"/>
      <c r="CM399" s="71"/>
      <c r="CN399" s="71"/>
      <c r="CO399" s="71"/>
      <c r="CP399" s="71"/>
      <c r="CQ399" s="71"/>
      <c r="CR399" s="71"/>
      <c r="CS399" s="71"/>
      <c r="CT399" s="71"/>
      <c r="CU399" s="71"/>
      <c r="CV399" s="71"/>
      <c r="CW399" s="71"/>
      <c r="CX399" s="71"/>
      <c r="CY399" s="71"/>
      <c r="CZ399" s="71"/>
      <c r="DA399" s="71"/>
      <c r="DB399" s="71"/>
      <c r="DC399" s="71"/>
      <c r="DD399" s="71"/>
      <c r="DE399" s="71"/>
      <c r="DF399" s="71"/>
      <c r="DG399" s="71"/>
      <c r="DH399" s="71"/>
      <c r="DI399" s="71"/>
      <c r="DJ399" s="71"/>
      <c r="DK399" s="71"/>
      <c r="DL399" s="71"/>
      <c r="DM399" s="71"/>
      <c r="DN399" s="71"/>
      <c r="DO399" s="71"/>
      <c r="DP399" s="71"/>
      <c r="DQ399" s="71"/>
      <c r="DR399" s="71"/>
      <c r="DS399" s="71"/>
      <c r="DT399" s="71"/>
      <c r="DU399" s="71"/>
      <c r="DV399" s="71"/>
      <c r="DW399" s="71"/>
      <c r="DX399" s="71"/>
      <c r="DY399" s="71"/>
      <c r="DZ399" s="71"/>
      <c r="EA399" s="71"/>
      <c r="EB399" s="71"/>
      <c r="EC399" s="71"/>
      <c r="ED399" s="71"/>
      <c r="EE399" s="71"/>
      <c r="EF399" s="71"/>
      <c r="EG399" s="71"/>
      <c r="EH399" s="71"/>
      <c r="EI399" s="71"/>
      <c r="EJ399" s="71"/>
      <c r="EK399" s="71"/>
      <c r="EL399" s="71"/>
      <c r="EM399" s="71"/>
      <c r="EN399" s="71"/>
      <c r="EO399" s="71"/>
      <c r="EP399" s="71"/>
      <c r="EQ399" s="71"/>
      <c r="ER399" s="71"/>
      <c r="ES399" s="71"/>
      <c r="ET399" s="71"/>
      <c r="EU399" s="71"/>
      <c r="EV399" s="71"/>
      <c r="EW399" s="71"/>
      <c r="EX399" s="71"/>
      <c r="EY399" s="71"/>
      <c r="EZ399" s="71"/>
      <c r="FA399" s="71"/>
      <c r="FB399" s="71"/>
      <c r="FC399" s="71"/>
      <c r="FD399" s="71"/>
      <c r="FE399" s="71"/>
      <c r="FF399" s="71"/>
    </row>
    <row r="400" spans="1:162" s="72" customFormat="1" ht="15.75" customHeight="1" x14ac:dyDescent="0.25">
      <c r="A400" s="22"/>
      <c r="B400" s="60" t="str">
        <f t="array" ref="B400:B403">Label_FinancialYears</f>
        <v>2010-11</v>
      </c>
      <c r="C400" s="61">
        <f t="array" ref="C400:J403">_1473_HealthandSubstanceAbuseGrants_OATSIH_COPE</f>
        <v>5133000</v>
      </c>
      <c r="D400" s="60">
        <v>949000</v>
      </c>
      <c r="E400" s="61">
        <v>5216000</v>
      </c>
      <c r="F400" s="61">
        <v>7328000</v>
      </c>
      <c r="G400" s="61">
        <v>10300000</v>
      </c>
      <c r="H400" s="60">
        <v>221000</v>
      </c>
      <c r="I400" s="66">
        <v>0</v>
      </c>
      <c r="J400" s="61">
        <v>20787000</v>
      </c>
      <c r="K400" s="61">
        <f t="shared" ref="K400:K403" si="76">SUM(C400:J400)</f>
        <v>49934000</v>
      </c>
      <c r="L400" s="1"/>
      <c r="M400" s="19" t="s">
        <v>9</v>
      </c>
      <c r="N400" s="66">
        <f t="array" ref="N400:V403">C400:K403/Population_IncludingTotal</f>
        <v>0.71491336010532747</v>
      </c>
      <c r="O400" s="66">
        <v>0.17268011363770766</v>
      </c>
      <c r="P400" s="66">
        <v>1.1756003427632287</v>
      </c>
      <c r="Q400" s="66">
        <v>3.1598969066385862</v>
      </c>
      <c r="R400" s="66">
        <v>6.3094110685447067</v>
      </c>
      <c r="S400" s="66">
        <v>0.43314733477193129</v>
      </c>
      <c r="T400" s="66">
        <v>0</v>
      </c>
      <c r="U400" s="66">
        <v>90.26092167139241</v>
      </c>
      <c r="V400" s="66">
        <v>2.2523859485470501</v>
      </c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/>
      <c r="AZ400" s="71"/>
      <c r="BA400" s="71"/>
      <c r="BB400" s="71"/>
      <c r="BC400" s="71"/>
      <c r="BD400" s="71"/>
      <c r="BE400" s="71"/>
      <c r="BF400" s="71"/>
      <c r="BG400" s="71"/>
      <c r="BH400" s="71"/>
      <c r="BI400" s="71"/>
      <c r="BJ400" s="71"/>
      <c r="BK400" s="71"/>
      <c r="BL400" s="71"/>
      <c r="BM400" s="71"/>
      <c r="BN400" s="71"/>
      <c r="BO400" s="71"/>
      <c r="BP400" s="71"/>
      <c r="BQ400" s="71"/>
      <c r="BR400" s="71"/>
      <c r="BS400" s="71"/>
      <c r="BT400" s="71"/>
      <c r="BU400" s="71"/>
      <c r="BV400" s="71"/>
      <c r="BW400" s="71"/>
      <c r="BX400" s="71"/>
      <c r="BY400" s="71"/>
      <c r="BZ400" s="71"/>
      <c r="CA400" s="71"/>
      <c r="CB400" s="71"/>
      <c r="CC400" s="71"/>
      <c r="CD400" s="71"/>
      <c r="CE400" s="71"/>
      <c r="CF400" s="71"/>
      <c r="CG400" s="71"/>
      <c r="CH400" s="71"/>
      <c r="CI400" s="71"/>
      <c r="CJ400" s="71"/>
      <c r="CK400" s="71"/>
      <c r="CL400" s="71"/>
      <c r="CM400" s="71"/>
      <c r="CN400" s="71"/>
      <c r="CO400" s="71"/>
      <c r="CP400" s="71"/>
      <c r="CQ400" s="71"/>
      <c r="CR400" s="71"/>
      <c r="CS400" s="71"/>
      <c r="CT400" s="71"/>
      <c r="CU400" s="71"/>
      <c r="CV400" s="71"/>
      <c r="CW400" s="71"/>
      <c r="CX400" s="71"/>
      <c r="CY400" s="71"/>
      <c r="CZ400" s="71"/>
      <c r="DA400" s="71"/>
      <c r="DB400" s="71"/>
      <c r="DC400" s="71"/>
      <c r="DD400" s="71"/>
      <c r="DE400" s="71"/>
      <c r="DF400" s="71"/>
      <c r="DG400" s="71"/>
      <c r="DH400" s="71"/>
      <c r="DI400" s="71"/>
      <c r="DJ400" s="71"/>
      <c r="DK400" s="71"/>
      <c r="DL400" s="71"/>
      <c r="DM400" s="71"/>
      <c r="DN400" s="71"/>
      <c r="DO400" s="71"/>
      <c r="DP400" s="71"/>
      <c r="DQ400" s="71"/>
      <c r="DR400" s="71"/>
      <c r="DS400" s="71"/>
      <c r="DT400" s="71"/>
      <c r="DU400" s="71"/>
      <c r="DV400" s="71"/>
      <c r="DW400" s="71"/>
      <c r="DX400" s="71"/>
      <c r="DY400" s="71"/>
      <c r="DZ400" s="71"/>
      <c r="EA400" s="71"/>
      <c r="EB400" s="71"/>
      <c r="EC400" s="71"/>
      <c r="ED400" s="71"/>
      <c r="EE400" s="71"/>
      <c r="EF400" s="71"/>
      <c r="EG400" s="71"/>
      <c r="EH400" s="71"/>
      <c r="EI400" s="71"/>
      <c r="EJ400" s="71"/>
      <c r="EK400" s="71"/>
      <c r="EL400" s="71"/>
      <c r="EM400" s="71"/>
      <c r="EN400" s="71"/>
      <c r="EO400" s="71"/>
      <c r="EP400" s="71"/>
      <c r="EQ400" s="71"/>
      <c r="ER400" s="71"/>
      <c r="ES400" s="71"/>
      <c r="ET400" s="71"/>
      <c r="EU400" s="71"/>
      <c r="EV400" s="71"/>
      <c r="EW400" s="71"/>
      <c r="EX400" s="71"/>
      <c r="EY400" s="71"/>
      <c r="EZ400" s="71"/>
      <c r="FA400" s="71"/>
      <c r="FB400" s="71"/>
      <c r="FC400" s="71"/>
      <c r="FD400" s="71"/>
      <c r="FE400" s="71"/>
      <c r="FF400" s="71"/>
    </row>
    <row r="401" spans="1:162" s="72" customFormat="1" ht="15.75" customHeight="1" x14ac:dyDescent="0.25">
      <c r="B401" s="60" t="str">
        <v>2011-12</v>
      </c>
      <c r="C401" s="61">
        <v>5682000</v>
      </c>
      <c r="D401" s="61">
        <v>1584000</v>
      </c>
      <c r="E401" s="61">
        <v>16497000</v>
      </c>
      <c r="F401" s="61">
        <v>7550000</v>
      </c>
      <c r="G401" s="61">
        <v>6066000</v>
      </c>
      <c r="H401" s="60">
        <v>872000</v>
      </c>
      <c r="I401" s="66">
        <v>0</v>
      </c>
      <c r="J401" s="61">
        <v>41366000</v>
      </c>
      <c r="K401" s="61">
        <f t="shared" si="76"/>
        <v>79617000</v>
      </c>
      <c r="L401" s="1"/>
      <c r="M401" s="19" t="s">
        <v>10</v>
      </c>
      <c r="N401" s="66">
        <v>0.78247304447840083</v>
      </c>
      <c r="O401" s="66">
        <v>0.28373520197324936</v>
      </c>
      <c r="P401" s="66">
        <v>3.6509055338981833</v>
      </c>
      <c r="Q401" s="66">
        <v>3.1568929817460503</v>
      </c>
      <c r="R401" s="66">
        <v>3.6831696875013282</v>
      </c>
      <c r="S401" s="66">
        <v>1.7033112996734017</v>
      </c>
      <c r="T401" s="66">
        <v>0</v>
      </c>
      <c r="U401" s="66">
        <v>177.76307138283562</v>
      </c>
      <c r="V401" s="66">
        <v>3.5358358834249337</v>
      </c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  <c r="BA401" s="71"/>
      <c r="BB401" s="71"/>
      <c r="BC401" s="71"/>
      <c r="BD401" s="71"/>
      <c r="BE401" s="71"/>
      <c r="BF401" s="71"/>
      <c r="BG401" s="71"/>
      <c r="BH401" s="71"/>
      <c r="BI401" s="71"/>
      <c r="BJ401" s="71"/>
      <c r="BK401" s="71"/>
      <c r="BL401" s="71"/>
      <c r="BM401" s="71"/>
      <c r="BN401" s="71"/>
      <c r="BO401" s="71"/>
      <c r="BP401" s="71"/>
      <c r="BQ401" s="71"/>
      <c r="BR401" s="71"/>
      <c r="BS401" s="71"/>
      <c r="BT401" s="71"/>
      <c r="BU401" s="71"/>
      <c r="BV401" s="71"/>
      <c r="BW401" s="71"/>
      <c r="BX401" s="71"/>
      <c r="BY401" s="71"/>
      <c r="BZ401" s="71"/>
      <c r="CA401" s="71"/>
      <c r="CB401" s="71"/>
      <c r="CC401" s="71"/>
      <c r="CD401" s="71"/>
      <c r="CE401" s="71"/>
      <c r="CF401" s="71"/>
      <c r="CG401" s="71"/>
      <c r="CH401" s="71"/>
      <c r="CI401" s="71"/>
      <c r="CJ401" s="71"/>
      <c r="CK401" s="71"/>
      <c r="CL401" s="71"/>
      <c r="CM401" s="71"/>
      <c r="CN401" s="71"/>
      <c r="CO401" s="71"/>
      <c r="CP401" s="71"/>
      <c r="CQ401" s="71"/>
      <c r="CR401" s="71"/>
      <c r="CS401" s="71"/>
      <c r="CT401" s="71"/>
      <c r="CU401" s="71"/>
      <c r="CV401" s="71"/>
      <c r="CW401" s="71"/>
      <c r="CX401" s="71"/>
      <c r="CY401" s="71"/>
      <c r="CZ401" s="71"/>
      <c r="DA401" s="71"/>
      <c r="DB401" s="71"/>
      <c r="DC401" s="71"/>
      <c r="DD401" s="71"/>
      <c r="DE401" s="71"/>
      <c r="DF401" s="71"/>
      <c r="DG401" s="71"/>
      <c r="DH401" s="71"/>
      <c r="DI401" s="71"/>
      <c r="DJ401" s="71"/>
      <c r="DK401" s="71"/>
      <c r="DL401" s="71"/>
      <c r="DM401" s="71"/>
      <c r="DN401" s="71"/>
      <c r="DO401" s="71"/>
      <c r="DP401" s="71"/>
      <c r="DQ401" s="71"/>
      <c r="DR401" s="71"/>
      <c r="DS401" s="71"/>
      <c r="DT401" s="71"/>
      <c r="DU401" s="71"/>
      <c r="DV401" s="71"/>
      <c r="DW401" s="71"/>
      <c r="DX401" s="71"/>
      <c r="DY401" s="71"/>
      <c r="DZ401" s="71"/>
      <c r="EA401" s="71"/>
      <c r="EB401" s="71"/>
      <c r="EC401" s="71"/>
      <c r="ED401" s="71"/>
      <c r="EE401" s="71"/>
      <c r="EF401" s="71"/>
      <c r="EG401" s="71"/>
      <c r="EH401" s="71"/>
      <c r="EI401" s="71"/>
      <c r="EJ401" s="71"/>
      <c r="EK401" s="71"/>
      <c r="EL401" s="71"/>
      <c r="EM401" s="71"/>
      <c r="EN401" s="71"/>
      <c r="EO401" s="71"/>
      <c r="EP401" s="71"/>
      <c r="EQ401" s="71"/>
      <c r="ER401" s="71"/>
      <c r="ES401" s="71"/>
      <c r="ET401" s="71"/>
      <c r="EU401" s="71"/>
      <c r="EV401" s="71"/>
      <c r="EW401" s="71"/>
      <c r="EX401" s="71"/>
      <c r="EY401" s="71"/>
      <c r="EZ401" s="71"/>
      <c r="FA401" s="71"/>
      <c r="FB401" s="71"/>
      <c r="FC401" s="71"/>
      <c r="FD401" s="71"/>
      <c r="FE401" s="71"/>
      <c r="FF401" s="71"/>
    </row>
    <row r="402" spans="1:162" s="72" customFormat="1" ht="15.75" customHeight="1" x14ac:dyDescent="0.25">
      <c r="A402" s="22"/>
      <c r="B402" s="60" t="str">
        <v>2012-13</v>
      </c>
      <c r="C402" s="61">
        <v>5945000</v>
      </c>
      <c r="D402" s="61">
        <v>1465000</v>
      </c>
      <c r="E402" s="61">
        <v>8191000</v>
      </c>
      <c r="F402" s="61">
        <v>7699000</v>
      </c>
      <c r="G402" s="61">
        <v>6015000</v>
      </c>
      <c r="H402" s="61">
        <v>1266000</v>
      </c>
      <c r="I402" s="66">
        <v>0</v>
      </c>
      <c r="J402" s="61">
        <v>37334000</v>
      </c>
      <c r="K402" s="61">
        <f t="shared" si="76"/>
        <v>67915000</v>
      </c>
      <c r="L402" s="1"/>
      <c r="M402" s="19" t="s">
        <v>11</v>
      </c>
      <c r="N402" s="66">
        <v>0.8080904191331888</v>
      </c>
      <c r="O402" s="66">
        <v>0.25789974195942544</v>
      </c>
      <c r="P402" s="66">
        <v>1.7772190503301666</v>
      </c>
      <c r="Q402" s="66">
        <v>3.1050539905932877</v>
      </c>
      <c r="R402" s="66">
        <v>3.6187046421092086</v>
      </c>
      <c r="S402" s="66">
        <v>2.4703644080199032</v>
      </c>
      <c r="T402" s="66">
        <v>0</v>
      </c>
      <c r="U402" s="66">
        <v>156.01728417762251</v>
      </c>
      <c r="V402" s="66">
        <v>2.9634381590039149</v>
      </c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  <c r="AV402" s="71"/>
      <c r="AW402" s="71"/>
      <c r="AX402" s="71"/>
      <c r="AY402" s="71"/>
      <c r="AZ402" s="71"/>
      <c r="BA402" s="71"/>
      <c r="BB402" s="71"/>
      <c r="BC402" s="71"/>
      <c r="BD402" s="71"/>
      <c r="BE402" s="71"/>
      <c r="BF402" s="71"/>
      <c r="BG402" s="71"/>
      <c r="BH402" s="71"/>
      <c r="BI402" s="71"/>
      <c r="BJ402" s="71"/>
      <c r="BK402" s="71"/>
      <c r="BL402" s="71"/>
      <c r="BM402" s="71"/>
      <c r="BN402" s="71"/>
      <c r="BO402" s="71"/>
      <c r="BP402" s="71"/>
      <c r="BQ402" s="71"/>
      <c r="BR402" s="71"/>
      <c r="BS402" s="71"/>
      <c r="BT402" s="71"/>
      <c r="BU402" s="71"/>
      <c r="BV402" s="71"/>
      <c r="BW402" s="71"/>
      <c r="BX402" s="71"/>
      <c r="BY402" s="71"/>
      <c r="BZ402" s="71"/>
      <c r="CA402" s="71"/>
      <c r="CB402" s="71"/>
      <c r="CC402" s="71"/>
      <c r="CD402" s="71"/>
      <c r="CE402" s="71"/>
      <c r="CF402" s="71"/>
      <c r="CG402" s="71"/>
      <c r="CH402" s="71"/>
      <c r="CI402" s="71"/>
      <c r="CJ402" s="71"/>
      <c r="CK402" s="71"/>
      <c r="CL402" s="71"/>
      <c r="CM402" s="71"/>
      <c r="CN402" s="71"/>
      <c r="CO402" s="71"/>
      <c r="CP402" s="71"/>
      <c r="CQ402" s="71"/>
      <c r="CR402" s="71"/>
      <c r="CS402" s="71"/>
      <c r="CT402" s="71"/>
      <c r="CU402" s="71"/>
      <c r="CV402" s="71"/>
      <c r="CW402" s="71"/>
      <c r="CX402" s="71"/>
      <c r="CY402" s="71"/>
      <c r="CZ402" s="71"/>
      <c r="DA402" s="71"/>
      <c r="DB402" s="71"/>
      <c r="DC402" s="71"/>
      <c r="DD402" s="71"/>
      <c r="DE402" s="71"/>
      <c r="DF402" s="71"/>
      <c r="DG402" s="71"/>
      <c r="DH402" s="71"/>
      <c r="DI402" s="71"/>
      <c r="DJ402" s="71"/>
      <c r="DK402" s="71"/>
      <c r="DL402" s="71"/>
      <c r="DM402" s="71"/>
      <c r="DN402" s="71"/>
      <c r="DO402" s="71"/>
      <c r="DP402" s="71"/>
      <c r="DQ402" s="71"/>
      <c r="DR402" s="71"/>
      <c r="DS402" s="71"/>
      <c r="DT402" s="71"/>
      <c r="DU402" s="71"/>
      <c r="DV402" s="71"/>
      <c r="DW402" s="71"/>
      <c r="DX402" s="71"/>
      <c r="DY402" s="71"/>
      <c r="DZ402" s="71"/>
      <c r="EA402" s="71"/>
      <c r="EB402" s="71"/>
      <c r="EC402" s="71"/>
      <c r="ED402" s="71"/>
      <c r="EE402" s="71"/>
      <c r="EF402" s="71"/>
      <c r="EG402" s="71"/>
      <c r="EH402" s="71"/>
      <c r="EI402" s="71"/>
      <c r="EJ402" s="71"/>
      <c r="EK402" s="71"/>
      <c r="EL402" s="71"/>
      <c r="EM402" s="71"/>
      <c r="EN402" s="71"/>
      <c r="EO402" s="71"/>
      <c r="EP402" s="71"/>
      <c r="EQ402" s="71"/>
      <c r="ER402" s="71"/>
      <c r="ES402" s="71"/>
      <c r="ET402" s="71"/>
      <c r="EU402" s="71"/>
      <c r="EV402" s="71"/>
      <c r="EW402" s="71"/>
      <c r="EX402" s="71"/>
      <c r="EY402" s="71"/>
      <c r="EZ402" s="71"/>
      <c r="FA402" s="71"/>
      <c r="FB402" s="71"/>
      <c r="FC402" s="71"/>
      <c r="FD402" s="71"/>
      <c r="FE402" s="71"/>
      <c r="FF402" s="71"/>
    </row>
    <row r="403" spans="1:162" s="72" customFormat="1" ht="15.75" customHeight="1" x14ac:dyDescent="0.25">
      <c r="A403" s="22"/>
      <c r="B403" s="102" t="str">
        <v>2013-14</v>
      </c>
      <c r="C403" s="103">
        <v>5989000</v>
      </c>
      <c r="D403" s="103">
        <v>1569000</v>
      </c>
      <c r="E403" s="103">
        <v>6146000</v>
      </c>
      <c r="F403" s="103">
        <v>6778000</v>
      </c>
      <c r="G403" s="103">
        <v>4890000</v>
      </c>
      <c r="H403" s="103">
        <v>1035000</v>
      </c>
      <c r="I403" s="102">
        <v>24000</v>
      </c>
      <c r="J403" s="103">
        <v>52962000</v>
      </c>
      <c r="K403" s="103">
        <f t="shared" si="76"/>
        <v>79393000</v>
      </c>
      <c r="L403" s="104"/>
      <c r="M403" s="104" t="s">
        <v>32</v>
      </c>
      <c r="N403" s="105">
        <v>0.80225322106878505</v>
      </c>
      <c r="O403" s="105">
        <v>0.27112090610023765</v>
      </c>
      <c r="P403" s="105">
        <v>1.3111698831147303</v>
      </c>
      <c r="Q403" s="105">
        <v>2.6589307395224675</v>
      </c>
      <c r="R403" s="105">
        <v>2.9158134881119482</v>
      </c>
      <c r="S403" s="105">
        <v>2.0139046985272229</v>
      </c>
      <c r="T403" s="105">
        <v>6.2516931668993692E-2</v>
      </c>
      <c r="U403" s="105">
        <v>217.22920178665913</v>
      </c>
      <c r="V403" s="105">
        <v>3.4063190816509183</v>
      </c>
      <c r="W403" s="71"/>
      <c r="X403" s="71"/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  <c r="AV403" s="71"/>
      <c r="AW403" s="71"/>
      <c r="AX403" s="71"/>
      <c r="AY403" s="71"/>
      <c r="AZ403" s="71"/>
      <c r="BA403" s="71"/>
      <c r="BB403" s="71"/>
      <c r="BC403" s="71"/>
      <c r="BD403" s="71"/>
      <c r="BE403" s="71"/>
      <c r="BF403" s="71"/>
      <c r="BG403" s="71"/>
      <c r="BH403" s="71"/>
      <c r="BI403" s="71"/>
      <c r="BJ403" s="71"/>
      <c r="BK403" s="71"/>
      <c r="BL403" s="71"/>
      <c r="BM403" s="71"/>
      <c r="BN403" s="71"/>
      <c r="BO403" s="71"/>
      <c r="BP403" s="71"/>
      <c r="BQ403" s="71"/>
      <c r="BR403" s="71"/>
      <c r="BS403" s="71"/>
      <c r="BT403" s="71"/>
      <c r="BU403" s="71"/>
      <c r="BV403" s="71"/>
      <c r="BW403" s="71"/>
      <c r="BX403" s="71"/>
      <c r="BY403" s="71"/>
      <c r="BZ403" s="71"/>
      <c r="CA403" s="71"/>
      <c r="CB403" s="71"/>
      <c r="CC403" s="71"/>
      <c r="CD403" s="71"/>
      <c r="CE403" s="71"/>
      <c r="CF403" s="71"/>
      <c r="CG403" s="71"/>
      <c r="CH403" s="71"/>
      <c r="CI403" s="71"/>
      <c r="CJ403" s="71"/>
      <c r="CK403" s="71"/>
      <c r="CL403" s="71"/>
      <c r="CM403" s="71"/>
      <c r="CN403" s="71"/>
      <c r="CO403" s="71"/>
      <c r="CP403" s="71"/>
      <c r="CQ403" s="71"/>
      <c r="CR403" s="71"/>
      <c r="CS403" s="71"/>
      <c r="CT403" s="71"/>
      <c r="CU403" s="71"/>
      <c r="CV403" s="71"/>
      <c r="CW403" s="71"/>
      <c r="CX403" s="71"/>
      <c r="CY403" s="71"/>
      <c r="CZ403" s="71"/>
      <c r="DA403" s="71"/>
      <c r="DB403" s="71"/>
      <c r="DC403" s="71"/>
      <c r="DD403" s="71"/>
      <c r="DE403" s="71"/>
      <c r="DF403" s="71"/>
      <c r="DG403" s="71"/>
      <c r="DH403" s="71"/>
      <c r="DI403" s="71"/>
      <c r="DJ403" s="71"/>
      <c r="DK403" s="71"/>
      <c r="DL403" s="71"/>
      <c r="DM403" s="71"/>
      <c r="DN403" s="71"/>
      <c r="DO403" s="71"/>
      <c r="DP403" s="71"/>
      <c r="DQ403" s="71"/>
      <c r="DR403" s="71"/>
      <c r="DS403" s="71"/>
      <c r="DT403" s="71"/>
      <c r="DU403" s="71"/>
      <c r="DV403" s="71"/>
      <c r="DW403" s="71"/>
      <c r="DX403" s="71"/>
      <c r="DY403" s="71"/>
      <c r="DZ403" s="71"/>
      <c r="EA403" s="71"/>
      <c r="EB403" s="71"/>
      <c r="EC403" s="71"/>
      <c r="ED403" s="71"/>
      <c r="EE403" s="71"/>
      <c r="EF403" s="71"/>
      <c r="EG403" s="71"/>
      <c r="EH403" s="71"/>
      <c r="EI403" s="71"/>
      <c r="EJ403" s="71"/>
      <c r="EK403" s="71"/>
      <c r="EL403" s="71"/>
      <c r="EM403" s="71"/>
      <c r="EN403" s="71"/>
      <c r="EO403" s="71"/>
      <c r="EP403" s="71"/>
      <c r="EQ403" s="71"/>
      <c r="ER403" s="71"/>
      <c r="ES403" s="71"/>
      <c r="ET403" s="71"/>
      <c r="EU403" s="71"/>
      <c r="EV403" s="71"/>
      <c r="EW403" s="71"/>
      <c r="EX403" s="71"/>
      <c r="EY403" s="71"/>
      <c r="EZ403" s="71"/>
      <c r="FA403" s="71"/>
      <c r="FB403" s="71"/>
      <c r="FC403" s="71"/>
      <c r="FD403" s="71"/>
      <c r="FE403" s="71"/>
      <c r="FF403" s="71"/>
    </row>
    <row r="404" spans="1:162" s="72" customFormat="1" ht="15.75" customHeight="1" x14ac:dyDescent="0.25">
      <c r="A404" s="22">
        <f>A153+1</f>
        <v>39</v>
      </c>
      <c r="B404" s="102" t="s">
        <v>224</v>
      </c>
      <c r="C404" s="98"/>
      <c r="D404" s="98"/>
      <c r="E404" s="98"/>
      <c r="F404" s="98"/>
      <c r="G404" s="98"/>
      <c r="H404" s="98"/>
      <c r="I404" s="98"/>
      <c r="J404" s="98"/>
      <c r="K404" s="98"/>
      <c r="L404" s="104"/>
      <c r="M404" s="99" t="s">
        <v>224</v>
      </c>
      <c r="N404" s="98"/>
      <c r="O404" s="98"/>
      <c r="P404" s="98"/>
      <c r="Q404" s="98"/>
      <c r="R404" s="98"/>
      <c r="S404" s="98"/>
      <c r="T404" s="98"/>
      <c r="U404" s="98"/>
      <c r="V404" s="98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  <c r="AV404" s="71"/>
      <c r="AW404" s="71"/>
      <c r="AX404" s="71"/>
      <c r="AY404" s="71"/>
      <c r="AZ404" s="71"/>
      <c r="BA404" s="71"/>
      <c r="BB404" s="71"/>
      <c r="BC404" s="71"/>
      <c r="BD404" s="71"/>
      <c r="BE404" s="71"/>
      <c r="BF404" s="71"/>
      <c r="BG404" s="71"/>
      <c r="BH404" s="71"/>
      <c r="BI404" s="71"/>
      <c r="BJ404" s="71"/>
      <c r="BK404" s="71"/>
      <c r="BL404" s="71"/>
      <c r="BM404" s="71"/>
      <c r="BN404" s="71"/>
      <c r="BO404" s="71"/>
      <c r="BP404" s="71"/>
      <c r="BQ404" s="71"/>
      <c r="BR404" s="71"/>
      <c r="BS404" s="71"/>
      <c r="BT404" s="71"/>
      <c r="BU404" s="71"/>
      <c r="BV404" s="71"/>
      <c r="BW404" s="71"/>
      <c r="BX404" s="71"/>
      <c r="BY404" s="71"/>
      <c r="BZ404" s="71"/>
      <c r="CA404" s="71"/>
      <c r="CB404" s="71"/>
      <c r="CC404" s="71"/>
      <c r="CD404" s="71"/>
      <c r="CE404" s="71"/>
      <c r="CF404" s="71"/>
      <c r="CG404" s="71"/>
      <c r="CH404" s="71"/>
      <c r="CI404" s="71"/>
      <c r="CJ404" s="71"/>
      <c r="CK404" s="71"/>
      <c r="CL404" s="71"/>
      <c r="CM404" s="71"/>
      <c r="CN404" s="71"/>
      <c r="CO404" s="71"/>
      <c r="CP404" s="71"/>
      <c r="CQ404" s="71"/>
      <c r="CR404" s="71"/>
      <c r="CS404" s="71"/>
      <c r="CT404" s="71"/>
      <c r="CU404" s="71"/>
      <c r="CV404" s="71"/>
      <c r="CW404" s="71"/>
      <c r="CX404" s="71"/>
      <c r="CY404" s="71"/>
      <c r="CZ404" s="71"/>
      <c r="DA404" s="71"/>
      <c r="DB404" s="71"/>
      <c r="DC404" s="71"/>
      <c r="DD404" s="71"/>
      <c r="DE404" s="71"/>
      <c r="DF404" s="71"/>
      <c r="DG404" s="71"/>
      <c r="DH404" s="71"/>
      <c r="DI404" s="71"/>
      <c r="DJ404" s="71"/>
      <c r="DK404" s="71"/>
      <c r="DL404" s="71"/>
      <c r="DM404" s="71"/>
      <c r="DN404" s="71"/>
      <c r="DO404" s="71"/>
      <c r="DP404" s="71"/>
      <c r="DQ404" s="71"/>
      <c r="DR404" s="71"/>
      <c r="DS404" s="71"/>
      <c r="DT404" s="71"/>
      <c r="DU404" s="71"/>
      <c r="DV404" s="71"/>
      <c r="DW404" s="71"/>
      <c r="DX404" s="71"/>
      <c r="DY404" s="71"/>
      <c r="DZ404" s="71"/>
      <c r="EA404" s="71"/>
      <c r="EB404" s="71"/>
      <c r="EC404" s="71"/>
      <c r="ED404" s="71"/>
      <c r="EE404" s="71"/>
      <c r="EF404" s="71"/>
      <c r="EG404" s="71"/>
      <c r="EH404" s="71"/>
      <c r="EI404" s="71"/>
      <c r="EJ404" s="71"/>
      <c r="EK404" s="71"/>
      <c r="EL404" s="71"/>
      <c r="EM404" s="71"/>
      <c r="EN404" s="71"/>
      <c r="EO404" s="71"/>
      <c r="EP404" s="71"/>
      <c r="EQ404" s="71"/>
      <c r="ER404" s="71"/>
      <c r="ES404" s="71"/>
      <c r="ET404" s="71"/>
      <c r="EU404" s="71"/>
      <c r="EV404" s="71"/>
      <c r="EW404" s="71"/>
      <c r="EX404" s="71"/>
      <c r="EY404" s="71"/>
      <c r="EZ404" s="71"/>
      <c r="FA404" s="71"/>
      <c r="FB404" s="71"/>
      <c r="FC404" s="71"/>
      <c r="FD404" s="71"/>
      <c r="FE404" s="71"/>
      <c r="FF404" s="71"/>
    </row>
    <row r="405" spans="1:162" s="72" customFormat="1" ht="15.75" customHeight="1" x14ac:dyDescent="0.25">
      <c r="A405" s="22"/>
      <c r="B405" s="102" t="str">
        <f t="array" ref="B405:B408">Label_FinancialYears</f>
        <v>2010-11</v>
      </c>
      <c r="C405" s="102">
        <f t="array" ref="C405:J408">_1423_FamilyViolencePartnerships</f>
        <v>660896</v>
      </c>
      <c r="D405" s="105">
        <v>0</v>
      </c>
      <c r="E405" s="103">
        <v>3200000</v>
      </c>
      <c r="F405" s="103">
        <v>2000000</v>
      </c>
      <c r="G405" s="102">
        <v>980212</v>
      </c>
      <c r="H405" s="102">
        <v>30000</v>
      </c>
      <c r="I405" s="105">
        <v>0</v>
      </c>
      <c r="J405" s="103">
        <v>1422598</v>
      </c>
      <c r="K405" s="103">
        <f t="shared" ref="K405:K408" si="77">SUM(C405:J405)</f>
        <v>8293706</v>
      </c>
      <c r="L405" s="104"/>
      <c r="M405" s="104" t="s">
        <v>9</v>
      </c>
      <c r="N405" s="105">
        <f t="array" ref="N405:V408">C405:K408/Population_IncludingTotal</f>
        <v>9.204819404639987E-2</v>
      </c>
      <c r="O405" s="105">
        <v>0</v>
      </c>
      <c r="P405" s="105">
        <v>0.72122720414922015</v>
      </c>
      <c r="Q405" s="105">
        <v>0.86241727801271462</v>
      </c>
      <c r="R405" s="105">
        <v>0.60044276139032471</v>
      </c>
      <c r="S405" s="105">
        <v>5.8798280738271216E-2</v>
      </c>
      <c r="T405" s="105">
        <v>0</v>
      </c>
      <c r="U405" s="105">
        <v>6.1771783637792606</v>
      </c>
      <c r="V405" s="105">
        <v>0.37410635750751714</v>
      </c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  <c r="AV405" s="71"/>
      <c r="AW405" s="71"/>
      <c r="AX405" s="71"/>
      <c r="AY405" s="71"/>
      <c r="AZ405" s="71"/>
      <c r="BA405" s="71"/>
      <c r="BB405" s="71"/>
      <c r="BC405" s="71"/>
      <c r="BD405" s="71"/>
      <c r="BE405" s="71"/>
      <c r="BF405" s="71"/>
      <c r="BG405" s="71"/>
      <c r="BH405" s="71"/>
      <c r="BI405" s="71"/>
      <c r="BJ405" s="71"/>
      <c r="BK405" s="71"/>
      <c r="BL405" s="71"/>
      <c r="BM405" s="71"/>
      <c r="BN405" s="71"/>
      <c r="BO405" s="71"/>
      <c r="BP405" s="71"/>
      <c r="BQ405" s="71"/>
      <c r="BR405" s="71"/>
      <c r="BS405" s="71"/>
      <c r="BT405" s="71"/>
      <c r="BU405" s="71"/>
      <c r="BV405" s="71"/>
      <c r="BW405" s="71"/>
      <c r="BX405" s="71"/>
      <c r="BY405" s="71"/>
      <c r="BZ405" s="71"/>
      <c r="CA405" s="71"/>
      <c r="CB405" s="71"/>
      <c r="CC405" s="71"/>
      <c r="CD405" s="71"/>
      <c r="CE405" s="71"/>
      <c r="CF405" s="71"/>
      <c r="CG405" s="71"/>
      <c r="CH405" s="71"/>
      <c r="CI405" s="71"/>
      <c r="CJ405" s="71"/>
      <c r="CK405" s="71"/>
      <c r="CL405" s="71"/>
      <c r="CM405" s="71"/>
      <c r="CN405" s="71"/>
      <c r="CO405" s="71"/>
      <c r="CP405" s="71"/>
      <c r="CQ405" s="71"/>
      <c r="CR405" s="71"/>
      <c r="CS405" s="71"/>
      <c r="CT405" s="71"/>
      <c r="CU405" s="71"/>
      <c r="CV405" s="71"/>
      <c r="CW405" s="71"/>
      <c r="CX405" s="71"/>
      <c r="CY405" s="71"/>
      <c r="CZ405" s="71"/>
      <c r="DA405" s="71"/>
      <c r="DB405" s="71"/>
      <c r="DC405" s="71"/>
      <c r="DD405" s="71"/>
      <c r="DE405" s="71"/>
      <c r="DF405" s="71"/>
      <c r="DG405" s="71"/>
      <c r="DH405" s="71"/>
      <c r="DI405" s="71"/>
      <c r="DJ405" s="71"/>
      <c r="DK405" s="71"/>
      <c r="DL405" s="71"/>
      <c r="DM405" s="71"/>
      <c r="DN405" s="71"/>
      <c r="DO405" s="71"/>
      <c r="DP405" s="71"/>
      <c r="DQ405" s="71"/>
      <c r="DR405" s="71"/>
      <c r="DS405" s="71"/>
      <c r="DT405" s="71"/>
      <c r="DU405" s="71"/>
      <c r="DV405" s="71"/>
      <c r="DW405" s="71"/>
      <c r="DX405" s="71"/>
      <c r="DY405" s="71"/>
      <c r="DZ405" s="71"/>
      <c r="EA405" s="71"/>
      <c r="EB405" s="71"/>
      <c r="EC405" s="71"/>
      <c r="ED405" s="71"/>
      <c r="EE405" s="71"/>
      <c r="EF405" s="71"/>
      <c r="EG405" s="71"/>
      <c r="EH405" s="71"/>
      <c r="EI405" s="71"/>
      <c r="EJ405" s="71"/>
      <c r="EK405" s="71"/>
      <c r="EL405" s="71"/>
      <c r="EM405" s="71"/>
      <c r="EN405" s="71"/>
      <c r="EO405" s="71"/>
      <c r="EP405" s="71"/>
      <c r="EQ405" s="71"/>
      <c r="ER405" s="71"/>
      <c r="ES405" s="71"/>
      <c r="ET405" s="71"/>
      <c r="EU405" s="71"/>
      <c r="EV405" s="71"/>
      <c r="EW405" s="71"/>
      <c r="EX405" s="71"/>
      <c r="EY405" s="71"/>
      <c r="EZ405" s="71"/>
      <c r="FA405" s="71"/>
      <c r="FB405" s="71"/>
      <c r="FC405" s="71"/>
      <c r="FD405" s="71"/>
      <c r="FE405" s="71"/>
      <c r="FF405" s="71"/>
    </row>
    <row r="406" spans="1:162" s="72" customFormat="1" ht="15.75" customHeight="1" x14ac:dyDescent="0.25">
      <c r="B406" s="102" t="str">
        <v>2011-12</v>
      </c>
      <c r="C406" s="102">
        <v>320000</v>
      </c>
      <c r="D406" s="105">
        <v>0</v>
      </c>
      <c r="E406" s="105">
        <v>0</v>
      </c>
      <c r="F406" s="103">
        <v>1150000</v>
      </c>
      <c r="G406" s="103">
        <v>1443560</v>
      </c>
      <c r="H406" s="105">
        <v>0</v>
      </c>
      <c r="I406" s="105">
        <v>0</v>
      </c>
      <c r="J406" s="103">
        <v>6466757</v>
      </c>
      <c r="K406" s="103">
        <f t="shared" si="77"/>
        <v>9380317</v>
      </c>
      <c r="L406" s="104"/>
      <c r="M406" s="104" t="s">
        <v>10</v>
      </c>
      <c r="N406" s="105">
        <v>4.4067471705928951E-2</v>
      </c>
      <c r="O406" s="105">
        <v>0</v>
      </c>
      <c r="P406" s="105">
        <v>0</v>
      </c>
      <c r="Q406" s="105">
        <v>0.48085124887522623</v>
      </c>
      <c r="R406" s="105">
        <v>0.87650452259964018</v>
      </c>
      <c r="S406" s="105">
        <v>0</v>
      </c>
      <c r="T406" s="105">
        <v>0</v>
      </c>
      <c r="U406" s="105">
        <v>27.789744867921772</v>
      </c>
      <c r="V406" s="105">
        <v>0.4165851695806288</v>
      </c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  <c r="AV406" s="71"/>
      <c r="AW406" s="71"/>
      <c r="AX406" s="71"/>
      <c r="AY406" s="71"/>
      <c r="AZ406" s="71"/>
      <c r="BA406" s="71"/>
      <c r="BB406" s="71"/>
      <c r="BC406" s="71"/>
      <c r="BD406" s="71"/>
      <c r="BE406" s="71"/>
      <c r="BF406" s="71"/>
      <c r="BG406" s="71"/>
      <c r="BH406" s="71"/>
      <c r="BI406" s="71"/>
      <c r="BJ406" s="71"/>
      <c r="BK406" s="71"/>
      <c r="BL406" s="71"/>
      <c r="BM406" s="71"/>
      <c r="BN406" s="71"/>
      <c r="BO406" s="71"/>
      <c r="BP406" s="71"/>
      <c r="BQ406" s="71"/>
      <c r="BR406" s="71"/>
      <c r="BS406" s="71"/>
      <c r="BT406" s="71"/>
      <c r="BU406" s="71"/>
      <c r="BV406" s="71"/>
      <c r="BW406" s="71"/>
      <c r="BX406" s="71"/>
      <c r="BY406" s="71"/>
      <c r="BZ406" s="71"/>
      <c r="CA406" s="71"/>
      <c r="CB406" s="71"/>
      <c r="CC406" s="71"/>
      <c r="CD406" s="71"/>
      <c r="CE406" s="71"/>
      <c r="CF406" s="71"/>
      <c r="CG406" s="71"/>
      <c r="CH406" s="71"/>
      <c r="CI406" s="71"/>
      <c r="CJ406" s="71"/>
      <c r="CK406" s="71"/>
      <c r="CL406" s="71"/>
      <c r="CM406" s="71"/>
      <c r="CN406" s="71"/>
      <c r="CO406" s="71"/>
      <c r="CP406" s="71"/>
      <c r="CQ406" s="71"/>
      <c r="CR406" s="71"/>
      <c r="CS406" s="71"/>
      <c r="CT406" s="71"/>
      <c r="CU406" s="71"/>
      <c r="CV406" s="71"/>
      <c r="CW406" s="71"/>
      <c r="CX406" s="71"/>
      <c r="CY406" s="71"/>
      <c r="CZ406" s="71"/>
      <c r="DA406" s="71"/>
      <c r="DB406" s="71"/>
      <c r="DC406" s="71"/>
      <c r="DD406" s="71"/>
      <c r="DE406" s="71"/>
      <c r="DF406" s="71"/>
      <c r="DG406" s="71"/>
      <c r="DH406" s="71"/>
      <c r="DI406" s="71"/>
      <c r="DJ406" s="71"/>
      <c r="DK406" s="71"/>
      <c r="DL406" s="71"/>
      <c r="DM406" s="71"/>
      <c r="DN406" s="71"/>
      <c r="DO406" s="71"/>
      <c r="DP406" s="71"/>
      <c r="DQ406" s="71"/>
      <c r="DR406" s="71"/>
      <c r="DS406" s="71"/>
      <c r="DT406" s="71"/>
      <c r="DU406" s="71"/>
      <c r="DV406" s="71"/>
      <c r="DW406" s="71"/>
      <c r="DX406" s="71"/>
      <c r="DY406" s="71"/>
      <c r="DZ406" s="71"/>
      <c r="EA406" s="71"/>
      <c r="EB406" s="71"/>
      <c r="EC406" s="71"/>
      <c r="ED406" s="71"/>
      <c r="EE406" s="71"/>
      <c r="EF406" s="71"/>
      <c r="EG406" s="71"/>
      <c r="EH406" s="71"/>
      <c r="EI406" s="71"/>
      <c r="EJ406" s="71"/>
      <c r="EK406" s="71"/>
      <c r="EL406" s="71"/>
      <c r="EM406" s="71"/>
      <c r="EN406" s="71"/>
      <c r="EO406" s="71"/>
      <c r="EP406" s="71"/>
      <c r="EQ406" s="71"/>
      <c r="ER406" s="71"/>
      <c r="ES406" s="71"/>
      <c r="ET406" s="71"/>
      <c r="EU406" s="71"/>
      <c r="EV406" s="71"/>
      <c r="EW406" s="71"/>
      <c r="EX406" s="71"/>
      <c r="EY406" s="71"/>
      <c r="EZ406" s="71"/>
      <c r="FA406" s="71"/>
      <c r="FB406" s="71"/>
      <c r="FC406" s="71"/>
      <c r="FD406" s="71"/>
      <c r="FE406" s="71"/>
      <c r="FF406" s="71"/>
    </row>
    <row r="407" spans="1:162" s="72" customFormat="1" ht="15.75" customHeight="1" x14ac:dyDescent="0.25">
      <c r="A407" s="22"/>
      <c r="B407" s="102" t="str">
        <v>2012-13</v>
      </c>
      <c r="C407" s="105">
        <v>0</v>
      </c>
      <c r="D407" s="105">
        <v>0</v>
      </c>
      <c r="E407" s="105">
        <v>0</v>
      </c>
      <c r="F407" s="105">
        <v>0</v>
      </c>
      <c r="G407" s="105">
        <v>0</v>
      </c>
      <c r="H407" s="105">
        <v>0</v>
      </c>
      <c r="I407" s="105">
        <v>0</v>
      </c>
      <c r="J407" s="105">
        <v>0</v>
      </c>
      <c r="K407" s="105">
        <f t="shared" si="77"/>
        <v>0</v>
      </c>
      <c r="L407" s="104"/>
      <c r="M407" s="104" t="s">
        <v>11</v>
      </c>
      <c r="N407" s="105">
        <v>0</v>
      </c>
      <c r="O407" s="105">
        <v>0</v>
      </c>
      <c r="P407" s="105">
        <v>0</v>
      </c>
      <c r="Q407" s="105">
        <v>0</v>
      </c>
      <c r="R407" s="105">
        <v>0</v>
      </c>
      <c r="S407" s="105">
        <v>0</v>
      </c>
      <c r="T407" s="105">
        <v>0</v>
      </c>
      <c r="U407" s="105">
        <v>0</v>
      </c>
      <c r="V407" s="105">
        <v>0</v>
      </c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  <c r="AV407" s="71"/>
      <c r="AW407" s="71"/>
      <c r="AX407" s="71"/>
      <c r="AY407" s="71"/>
      <c r="AZ407" s="71"/>
      <c r="BA407" s="71"/>
      <c r="BB407" s="71"/>
      <c r="BC407" s="71"/>
      <c r="BD407" s="71"/>
      <c r="BE407" s="71"/>
      <c r="BF407" s="71"/>
      <c r="BG407" s="71"/>
      <c r="BH407" s="71"/>
      <c r="BI407" s="71"/>
      <c r="BJ407" s="71"/>
      <c r="BK407" s="71"/>
      <c r="BL407" s="71"/>
      <c r="BM407" s="71"/>
      <c r="BN407" s="71"/>
      <c r="BO407" s="71"/>
      <c r="BP407" s="71"/>
      <c r="BQ407" s="71"/>
      <c r="BR407" s="71"/>
      <c r="BS407" s="71"/>
      <c r="BT407" s="71"/>
      <c r="BU407" s="71"/>
      <c r="BV407" s="71"/>
      <c r="BW407" s="71"/>
      <c r="BX407" s="71"/>
      <c r="BY407" s="71"/>
      <c r="BZ407" s="71"/>
      <c r="CA407" s="71"/>
      <c r="CB407" s="71"/>
      <c r="CC407" s="71"/>
      <c r="CD407" s="71"/>
      <c r="CE407" s="71"/>
      <c r="CF407" s="71"/>
      <c r="CG407" s="71"/>
      <c r="CH407" s="71"/>
      <c r="CI407" s="71"/>
      <c r="CJ407" s="71"/>
      <c r="CK407" s="71"/>
      <c r="CL407" s="71"/>
      <c r="CM407" s="71"/>
      <c r="CN407" s="71"/>
      <c r="CO407" s="71"/>
      <c r="CP407" s="71"/>
      <c r="CQ407" s="71"/>
      <c r="CR407" s="71"/>
      <c r="CS407" s="71"/>
      <c r="CT407" s="71"/>
      <c r="CU407" s="71"/>
      <c r="CV407" s="71"/>
      <c r="CW407" s="71"/>
      <c r="CX407" s="71"/>
      <c r="CY407" s="71"/>
      <c r="CZ407" s="71"/>
      <c r="DA407" s="71"/>
      <c r="DB407" s="71"/>
      <c r="DC407" s="71"/>
      <c r="DD407" s="71"/>
      <c r="DE407" s="71"/>
      <c r="DF407" s="71"/>
      <c r="DG407" s="71"/>
      <c r="DH407" s="71"/>
      <c r="DI407" s="71"/>
      <c r="DJ407" s="71"/>
      <c r="DK407" s="71"/>
      <c r="DL407" s="71"/>
      <c r="DM407" s="71"/>
      <c r="DN407" s="71"/>
      <c r="DO407" s="71"/>
      <c r="DP407" s="71"/>
      <c r="DQ407" s="71"/>
      <c r="DR407" s="71"/>
      <c r="DS407" s="71"/>
      <c r="DT407" s="71"/>
      <c r="DU407" s="71"/>
      <c r="DV407" s="71"/>
      <c r="DW407" s="71"/>
      <c r="DX407" s="71"/>
      <c r="DY407" s="71"/>
      <c r="DZ407" s="71"/>
      <c r="EA407" s="71"/>
      <c r="EB407" s="71"/>
      <c r="EC407" s="71"/>
      <c r="ED407" s="71"/>
      <c r="EE407" s="71"/>
      <c r="EF407" s="71"/>
      <c r="EG407" s="71"/>
      <c r="EH407" s="71"/>
      <c r="EI407" s="71"/>
      <c r="EJ407" s="71"/>
      <c r="EK407" s="71"/>
      <c r="EL407" s="71"/>
      <c r="EM407" s="71"/>
      <c r="EN407" s="71"/>
      <c r="EO407" s="71"/>
      <c r="EP407" s="71"/>
      <c r="EQ407" s="71"/>
      <c r="ER407" s="71"/>
      <c r="ES407" s="71"/>
      <c r="ET407" s="71"/>
      <c r="EU407" s="71"/>
      <c r="EV407" s="71"/>
      <c r="EW407" s="71"/>
      <c r="EX407" s="71"/>
      <c r="EY407" s="71"/>
      <c r="EZ407" s="71"/>
      <c r="FA407" s="71"/>
      <c r="FB407" s="71"/>
      <c r="FC407" s="71"/>
      <c r="FD407" s="71"/>
      <c r="FE407" s="71"/>
      <c r="FF407" s="71"/>
    </row>
    <row r="408" spans="1:162" s="72" customFormat="1" ht="15.75" customHeight="1" x14ac:dyDescent="0.25">
      <c r="A408" s="22"/>
      <c r="B408" s="102" t="str">
        <v>2013-14</v>
      </c>
      <c r="C408" s="102">
        <v>160000</v>
      </c>
      <c r="D408" s="105">
        <v>0</v>
      </c>
      <c r="E408" s="105">
        <v>0</v>
      </c>
      <c r="F408" s="102">
        <v>575000</v>
      </c>
      <c r="G408" s="102">
        <v>721780</v>
      </c>
      <c r="H408" s="105">
        <v>0</v>
      </c>
      <c r="I408" s="105">
        <v>0</v>
      </c>
      <c r="J408" s="103">
        <v>3233378.5</v>
      </c>
      <c r="K408" s="103">
        <f t="shared" si="77"/>
        <v>4690158.5</v>
      </c>
      <c r="L408" s="104"/>
      <c r="M408" s="104" t="s">
        <v>32</v>
      </c>
      <c r="N408" s="105">
        <v>2.1432712534814762E-2</v>
      </c>
      <c r="O408" s="105">
        <v>0</v>
      </c>
      <c r="P408" s="105">
        <v>0</v>
      </c>
      <c r="Q408" s="105">
        <v>0.22556582697335772</v>
      </c>
      <c r="R408" s="105">
        <v>0.43038361133935416</v>
      </c>
      <c r="S408" s="105">
        <v>0</v>
      </c>
      <c r="T408" s="105">
        <v>0</v>
      </c>
      <c r="U408" s="105">
        <v>13.262041286755508</v>
      </c>
      <c r="V408" s="105">
        <v>0.20122903019809363</v>
      </c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  <c r="AV408" s="71"/>
      <c r="AW408" s="71"/>
      <c r="AX408" s="71"/>
      <c r="AY408" s="71"/>
      <c r="AZ408" s="71"/>
      <c r="BA408" s="71"/>
      <c r="BB408" s="71"/>
      <c r="BC408" s="71"/>
      <c r="BD408" s="71"/>
      <c r="BE408" s="71"/>
      <c r="BF408" s="71"/>
      <c r="BG408" s="71"/>
      <c r="BH408" s="71"/>
      <c r="BI408" s="71"/>
      <c r="BJ408" s="71"/>
      <c r="BK408" s="71"/>
      <c r="BL408" s="71"/>
      <c r="BM408" s="71"/>
      <c r="BN408" s="71"/>
      <c r="BO408" s="71"/>
      <c r="BP408" s="71"/>
      <c r="BQ408" s="71"/>
      <c r="BR408" s="71"/>
      <c r="BS408" s="71"/>
      <c r="BT408" s="71"/>
      <c r="BU408" s="71"/>
      <c r="BV408" s="71"/>
      <c r="BW408" s="71"/>
      <c r="BX408" s="71"/>
      <c r="BY408" s="71"/>
      <c r="BZ408" s="71"/>
      <c r="CA408" s="71"/>
      <c r="CB408" s="71"/>
      <c r="CC408" s="71"/>
      <c r="CD408" s="71"/>
      <c r="CE408" s="71"/>
      <c r="CF408" s="71"/>
      <c r="CG408" s="71"/>
      <c r="CH408" s="71"/>
      <c r="CI408" s="71"/>
      <c r="CJ408" s="71"/>
      <c r="CK408" s="71"/>
      <c r="CL408" s="71"/>
      <c r="CM408" s="71"/>
      <c r="CN408" s="71"/>
      <c r="CO408" s="71"/>
      <c r="CP408" s="71"/>
      <c r="CQ408" s="71"/>
      <c r="CR408" s="71"/>
      <c r="CS408" s="71"/>
      <c r="CT408" s="71"/>
      <c r="CU408" s="71"/>
      <c r="CV408" s="71"/>
      <c r="CW408" s="71"/>
      <c r="CX408" s="71"/>
      <c r="CY408" s="71"/>
      <c r="CZ408" s="71"/>
      <c r="DA408" s="71"/>
      <c r="DB408" s="71"/>
      <c r="DC408" s="71"/>
      <c r="DD408" s="71"/>
      <c r="DE408" s="71"/>
      <c r="DF408" s="71"/>
      <c r="DG408" s="71"/>
      <c r="DH408" s="71"/>
      <c r="DI408" s="71"/>
      <c r="DJ408" s="71"/>
      <c r="DK408" s="71"/>
      <c r="DL408" s="71"/>
      <c r="DM408" s="71"/>
      <c r="DN408" s="71"/>
      <c r="DO408" s="71"/>
      <c r="DP408" s="71"/>
      <c r="DQ408" s="71"/>
      <c r="DR408" s="71"/>
      <c r="DS408" s="71"/>
      <c r="DT408" s="71"/>
      <c r="DU408" s="71"/>
      <c r="DV408" s="71"/>
      <c r="DW408" s="71"/>
      <c r="DX408" s="71"/>
      <c r="DY408" s="71"/>
      <c r="DZ408" s="71"/>
      <c r="EA408" s="71"/>
      <c r="EB408" s="71"/>
      <c r="EC408" s="71"/>
      <c r="ED408" s="71"/>
      <c r="EE408" s="71"/>
      <c r="EF408" s="71"/>
      <c r="EG408" s="71"/>
      <c r="EH408" s="71"/>
      <c r="EI408" s="71"/>
      <c r="EJ408" s="71"/>
      <c r="EK408" s="71"/>
      <c r="EL408" s="71"/>
      <c r="EM408" s="71"/>
      <c r="EN408" s="71"/>
      <c r="EO408" s="71"/>
      <c r="EP408" s="71"/>
      <c r="EQ408" s="71"/>
      <c r="ER408" s="71"/>
      <c r="ES408" s="71"/>
      <c r="ET408" s="71"/>
      <c r="EU408" s="71"/>
      <c r="EV408" s="71"/>
      <c r="EW408" s="71"/>
      <c r="EX408" s="71"/>
      <c r="EY408" s="71"/>
      <c r="EZ408" s="71"/>
      <c r="FA408" s="71"/>
      <c r="FB408" s="71"/>
      <c r="FC408" s="71"/>
      <c r="FD408" s="71"/>
      <c r="FE408" s="71"/>
      <c r="FF408" s="71"/>
    </row>
    <row r="409" spans="1:162" s="72" customFormat="1" ht="15.75" customHeight="1" x14ac:dyDescent="0.25">
      <c r="A409" s="22">
        <f>A240+1</f>
        <v>47</v>
      </c>
      <c r="B409" s="102" t="s">
        <v>232</v>
      </c>
      <c r="C409" s="98"/>
      <c r="D409" s="98"/>
      <c r="E409" s="98"/>
      <c r="F409" s="98"/>
      <c r="G409" s="98"/>
      <c r="H409" s="98"/>
      <c r="I409" s="98"/>
      <c r="J409" s="98"/>
      <c r="K409" s="98"/>
      <c r="L409" s="104"/>
      <c r="M409" s="99" t="s">
        <v>232</v>
      </c>
      <c r="N409" s="98"/>
      <c r="O409" s="98"/>
      <c r="P409" s="98"/>
      <c r="Q409" s="98"/>
      <c r="R409" s="98"/>
      <c r="S409" s="98"/>
      <c r="T409" s="98"/>
      <c r="U409" s="98"/>
      <c r="V409" s="98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  <c r="AV409" s="71"/>
      <c r="AW409" s="71"/>
      <c r="AX409" s="71"/>
      <c r="AY409" s="71"/>
      <c r="AZ409" s="71"/>
      <c r="BA409" s="71"/>
      <c r="BB409" s="71"/>
      <c r="BC409" s="71"/>
      <c r="BD409" s="71"/>
      <c r="BE409" s="71"/>
      <c r="BF409" s="71"/>
      <c r="BG409" s="71"/>
      <c r="BH409" s="71"/>
      <c r="BI409" s="71"/>
      <c r="BJ409" s="71"/>
      <c r="BK409" s="71"/>
      <c r="BL409" s="71"/>
      <c r="BM409" s="71"/>
      <c r="BN409" s="71"/>
      <c r="BO409" s="71"/>
      <c r="BP409" s="71"/>
      <c r="BQ409" s="71"/>
      <c r="BR409" s="71"/>
      <c r="BS409" s="71"/>
      <c r="BT409" s="71"/>
      <c r="BU409" s="71"/>
      <c r="BV409" s="71"/>
      <c r="BW409" s="71"/>
      <c r="BX409" s="71"/>
      <c r="BY409" s="71"/>
      <c r="BZ409" s="71"/>
      <c r="CA409" s="71"/>
      <c r="CB409" s="71"/>
      <c r="CC409" s="71"/>
      <c r="CD409" s="71"/>
      <c r="CE409" s="71"/>
      <c r="CF409" s="71"/>
      <c r="CG409" s="71"/>
      <c r="CH409" s="71"/>
      <c r="CI409" s="71"/>
      <c r="CJ409" s="71"/>
      <c r="CK409" s="71"/>
      <c r="CL409" s="71"/>
      <c r="CM409" s="71"/>
      <c r="CN409" s="71"/>
      <c r="CO409" s="71"/>
      <c r="CP409" s="71"/>
      <c r="CQ409" s="71"/>
      <c r="CR409" s="71"/>
      <c r="CS409" s="71"/>
      <c r="CT409" s="71"/>
      <c r="CU409" s="71"/>
      <c r="CV409" s="71"/>
      <c r="CW409" s="71"/>
      <c r="CX409" s="71"/>
      <c r="CY409" s="71"/>
      <c r="CZ409" s="71"/>
      <c r="DA409" s="71"/>
      <c r="DB409" s="71"/>
      <c r="DC409" s="71"/>
      <c r="DD409" s="71"/>
      <c r="DE409" s="71"/>
      <c r="DF409" s="71"/>
      <c r="DG409" s="71"/>
      <c r="DH409" s="71"/>
      <c r="DI409" s="71"/>
      <c r="DJ409" s="71"/>
      <c r="DK409" s="71"/>
      <c r="DL409" s="71"/>
      <c r="DM409" s="71"/>
      <c r="DN409" s="71"/>
      <c r="DO409" s="71"/>
      <c r="DP409" s="71"/>
      <c r="DQ409" s="71"/>
      <c r="DR409" s="71"/>
      <c r="DS409" s="71"/>
      <c r="DT409" s="71"/>
      <c r="DU409" s="71"/>
      <c r="DV409" s="71"/>
      <c r="DW409" s="71"/>
      <c r="DX409" s="71"/>
      <c r="DY409" s="71"/>
      <c r="DZ409" s="71"/>
      <c r="EA409" s="71"/>
      <c r="EB409" s="71"/>
      <c r="EC409" s="71"/>
      <c r="ED409" s="71"/>
      <c r="EE409" s="71"/>
      <c r="EF409" s="71"/>
      <c r="EG409" s="71"/>
      <c r="EH409" s="71"/>
      <c r="EI409" s="71"/>
      <c r="EJ409" s="71"/>
      <c r="EK409" s="71"/>
      <c r="EL409" s="71"/>
      <c r="EM409" s="71"/>
      <c r="EN409" s="71"/>
      <c r="EO409" s="71"/>
      <c r="EP409" s="71"/>
      <c r="EQ409" s="71"/>
      <c r="ER409" s="71"/>
      <c r="ES409" s="71"/>
      <c r="ET409" s="71"/>
      <c r="EU409" s="71"/>
      <c r="EV409" s="71"/>
      <c r="EW409" s="71"/>
      <c r="EX409" s="71"/>
      <c r="EY409" s="71"/>
      <c r="EZ409" s="71"/>
      <c r="FA409" s="71"/>
      <c r="FB409" s="71"/>
      <c r="FC409" s="71"/>
      <c r="FD409" s="71"/>
      <c r="FE409" s="71"/>
      <c r="FF409" s="71"/>
    </row>
    <row r="410" spans="1:162" s="72" customFormat="1" ht="15.75" customHeight="1" x14ac:dyDescent="0.25">
      <c r="A410" s="22"/>
      <c r="B410" s="102" t="str">
        <f t="array" ref="B410:B413">Label_FinancialYears</f>
        <v>2010-11</v>
      </c>
      <c r="C410" s="105">
        <f t="array" ref="C410:J413">_1470_GrantsforIndigenousPurposestoHousing_COPE</f>
        <v>0</v>
      </c>
      <c r="D410" s="105">
        <v>0</v>
      </c>
      <c r="E410" s="105">
        <v>0</v>
      </c>
      <c r="F410" s="105">
        <v>0</v>
      </c>
      <c r="G410" s="105">
        <v>0</v>
      </c>
      <c r="H410" s="105">
        <v>0</v>
      </c>
      <c r="I410" s="105">
        <v>0</v>
      </c>
      <c r="J410" s="105">
        <v>0</v>
      </c>
      <c r="K410" s="105">
        <f t="shared" ref="K410:K413" si="78">SUM(C410:J410)</f>
        <v>0</v>
      </c>
      <c r="L410" s="104"/>
      <c r="M410" s="104" t="s">
        <v>9</v>
      </c>
      <c r="N410" s="105">
        <f t="array" ref="N410:V413">C410:K413/Population_IncludingTotal</f>
        <v>0</v>
      </c>
      <c r="O410" s="105">
        <v>0</v>
      </c>
      <c r="P410" s="105">
        <v>0</v>
      </c>
      <c r="Q410" s="105">
        <v>0</v>
      </c>
      <c r="R410" s="105">
        <v>0</v>
      </c>
      <c r="S410" s="105">
        <v>0</v>
      </c>
      <c r="T410" s="105">
        <v>0</v>
      </c>
      <c r="U410" s="105">
        <v>0</v>
      </c>
      <c r="V410" s="105">
        <v>0</v>
      </c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  <c r="AV410" s="71"/>
      <c r="AW410" s="71"/>
      <c r="AX410" s="71"/>
      <c r="AY410" s="71"/>
      <c r="AZ410" s="71"/>
      <c r="BA410" s="71"/>
      <c r="BB410" s="71"/>
      <c r="BC410" s="71"/>
      <c r="BD410" s="71"/>
      <c r="BE410" s="71"/>
      <c r="BF410" s="71"/>
      <c r="BG410" s="71"/>
      <c r="BH410" s="71"/>
      <c r="BI410" s="71"/>
      <c r="BJ410" s="71"/>
      <c r="BK410" s="71"/>
      <c r="BL410" s="71"/>
      <c r="BM410" s="71"/>
      <c r="BN410" s="71"/>
      <c r="BO410" s="71"/>
      <c r="BP410" s="71"/>
      <c r="BQ410" s="71"/>
      <c r="BR410" s="71"/>
      <c r="BS410" s="71"/>
      <c r="BT410" s="71"/>
      <c r="BU410" s="71"/>
      <c r="BV410" s="71"/>
      <c r="BW410" s="71"/>
      <c r="BX410" s="71"/>
      <c r="BY410" s="71"/>
      <c r="BZ410" s="71"/>
      <c r="CA410" s="71"/>
      <c r="CB410" s="71"/>
      <c r="CC410" s="71"/>
      <c r="CD410" s="71"/>
      <c r="CE410" s="71"/>
      <c r="CF410" s="71"/>
      <c r="CG410" s="71"/>
      <c r="CH410" s="71"/>
      <c r="CI410" s="71"/>
      <c r="CJ410" s="71"/>
      <c r="CK410" s="71"/>
      <c r="CL410" s="71"/>
      <c r="CM410" s="71"/>
      <c r="CN410" s="71"/>
      <c r="CO410" s="71"/>
      <c r="CP410" s="71"/>
      <c r="CQ410" s="71"/>
      <c r="CR410" s="71"/>
      <c r="CS410" s="71"/>
      <c r="CT410" s="71"/>
      <c r="CU410" s="71"/>
      <c r="CV410" s="71"/>
      <c r="CW410" s="71"/>
      <c r="CX410" s="71"/>
      <c r="CY410" s="71"/>
      <c r="CZ410" s="71"/>
      <c r="DA410" s="71"/>
      <c r="DB410" s="71"/>
      <c r="DC410" s="71"/>
      <c r="DD410" s="71"/>
      <c r="DE410" s="71"/>
      <c r="DF410" s="71"/>
      <c r="DG410" s="71"/>
      <c r="DH410" s="71"/>
      <c r="DI410" s="71"/>
      <c r="DJ410" s="71"/>
      <c r="DK410" s="71"/>
      <c r="DL410" s="71"/>
      <c r="DM410" s="71"/>
      <c r="DN410" s="71"/>
      <c r="DO410" s="71"/>
      <c r="DP410" s="71"/>
      <c r="DQ410" s="71"/>
      <c r="DR410" s="71"/>
      <c r="DS410" s="71"/>
      <c r="DT410" s="71"/>
      <c r="DU410" s="71"/>
      <c r="DV410" s="71"/>
      <c r="DW410" s="71"/>
      <c r="DX410" s="71"/>
      <c r="DY410" s="71"/>
      <c r="DZ410" s="71"/>
      <c r="EA410" s="71"/>
      <c r="EB410" s="71"/>
      <c r="EC410" s="71"/>
      <c r="ED410" s="71"/>
      <c r="EE410" s="71"/>
      <c r="EF410" s="71"/>
      <c r="EG410" s="71"/>
      <c r="EH410" s="71"/>
      <c r="EI410" s="71"/>
      <c r="EJ410" s="71"/>
      <c r="EK410" s="71"/>
      <c r="EL410" s="71"/>
      <c r="EM410" s="71"/>
      <c r="EN410" s="71"/>
      <c r="EO410" s="71"/>
      <c r="EP410" s="71"/>
      <c r="EQ410" s="71"/>
      <c r="ER410" s="71"/>
      <c r="ES410" s="71"/>
      <c r="ET410" s="71"/>
      <c r="EU410" s="71"/>
      <c r="EV410" s="71"/>
      <c r="EW410" s="71"/>
      <c r="EX410" s="71"/>
      <c r="EY410" s="71"/>
      <c r="EZ410" s="71"/>
      <c r="FA410" s="71"/>
      <c r="FB410" s="71"/>
      <c r="FC410" s="71"/>
      <c r="FD410" s="71"/>
      <c r="FE410" s="71"/>
      <c r="FF410" s="71"/>
    </row>
    <row r="411" spans="1:162" s="72" customFormat="1" ht="15.75" customHeight="1" x14ac:dyDescent="0.25">
      <c r="B411" s="102" t="str">
        <v>2011-12</v>
      </c>
      <c r="C411" s="105">
        <v>0</v>
      </c>
      <c r="D411" s="103">
        <v>2184819</v>
      </c>
      <c r="E411" s="102">
        <v>900000</v>
      </c>
      <c r="F411" s="105">
        <v>0</v>
      </c>
      <c r="G411" s="105">
        <v>0</v>
      </c>
      <c r="H411" s="105">
        <v>0</v>
      </c>
      <c r="I411" s="105">
        <v>0</v>
      </c>
      <c r="J411" s="103">
        <v>5300000</v>
      </c>
      <c r="K411" s="103">
        <f t="shared" si="78"/>
        <v>8384819</v>
      </c>
      <c r="L411" s="104"/>
      <c r="M411" s="104" t="s">
        <v>10</v>
      </c>
      <c r="N411" s="105">
        <v>0</v>
      </c>
      <c r="O411" s="105">
        <v>0.39135736126262166</v>
      </c>
      <c r="P411" s="105">
        <v>0.19917651576094836</v>
      </c>
      <c r="Q411" s="105">
        <v>0</v>
      </c>
      <c r="R411" s="105">
        <v>0</v>
      </c>
      <c r="S411" s="105">
        <v>0</v>
      </c>
      <c r="T411" s="105">
        <v>0</v>
      </c>
      <c r="U411" s="105">
        <v>22.775812946115863</v>
      </c>
      <c r="V411" s="105">
        <v>0.37237454182176133</v>
      </c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  <c r="AV411" s="71"/>
      <c r="AW411" s="71"/>
      <c r="AX411" s="71"/>
      <c r="AY411" s="71"/>
      <c r="AZ411" s="71"/>
      <c r="BA411" s="71"/>
      <c r="BB411" s="71"/>
      <c r="BC411" s="71"/>
      <c r="BD411" s="71"/>
      <c r="BE411" s="71"/>
      <c r="BF411" s="71"/>
      <c r="BG411" s="71"/>
      <c r="BH411" s="71"/>
      <c r="BI411" s="71"/>
      <c r="BJ411" s="71"/>
      <c r="BK411" s="71"/>
      <c r="BL411" s="71"/>
      <c r="BM411" s="71"/>
      <c r="BN411" s="71"/>
      <c r="BO411" s="71"/>
      <c r="BP411" s="71"/>
      <c r="BQ411" s="71"/>
      <c r="BR411" s="71"/>
      <c r="BS411" s="71"/>
      <c r="BT411" s="71"/>
      <c r="BU411" s="71"/>
      <c r="BV411" s="71"/>
      <c r="BW411" s="71"/>
      <c r="BX411" s="71"/>
      <c r="BY411" s="71"/>
      <c r="BZ411" s="71"/>
      <c r="CA411" s="71"/>
      <c r="CB411" s="71"/>
      <c r="CC411" s="71"/>
      <c r="CD411" s="71"/>
      <c r="CE411" s="71"/>
      <c r="CF411" s="71"/>
      <c r="CG411" s="71"/>
      <c r="CH411" s="71"/>
      <c r="CI411" s="71"/>
      <c r="CJ411" s="71"/>
      <c r="CK411" s="71"/>
      <c r="CL411" s="71"/>
      <c r="CM411" s="71"/>
      <c r="CN411" s="71"/>
      <c r="CO411" s="71"/>
      <c r="CP411" s="71"/>
      <c r="CQ411" s="71"/>
      <c r="CR411" s="71"/>
      <c r="CS411" s="71"/>
      <c r="CT411" s="71"/>
      <c r="CU411" s="71"/>
      <c r="CV411" s="71"/>
      <c r="CW411" s="71"/>
      <c r="CX411" s="71"/>
      <c r="CY411" s="71"/>
      <c r="CZ411" s="71"/>
      <c r="DA411" s="71"/>
      <c r="DB411" s="71"/>
      <c r="DC411" s="71"/>
      <c r="DD411" s="71"/>
      <c r="DE411" s="71"/>
      <c r="DF411" s="71"/>
      <c r="DG411" s="71"/>
      <c r="DH411" s="71"/>
      <c r="DI411" s="71"/>
      <c r="DJ411" s="71"/>
      <c r="DK411" s="71"/>
      <c r="DL411" s="71"/>
      <c r="DM411" s="71"/>
      <c r="DN411" s="71"/>
      <c r="DO411" s="71"/>
      <c r="DP411" s="71"/>
      <c r="DQ411" s="71"/>
      <c r="DR411" s="71"/>
      <c r="DS411" s="71"/>
      <c r="DT411" s="71"/>
      <c r="DU411" s="71"/>
      <c r="DV411" s="71"/>
      <c r="DW411" s="71"/>
      <c r="DX411" s="71"/>
      <c r="DY411" s="71"/>
      <c r="DZ411" s="71"/>
      <c r="EA411" s="71"/>
      <c r="EB411" s="71"/>
      <c r="EC411" s="71"/>
      <c r="ED411" s="71"/>
      <c r="EE411" s="71"/>
      <c r="EF411" s="71"/>
      <c r="EG411" s="71"/>
      <c r="EH411" s="71"/>
      <c r="EI411" s="71"/>
      <c r="EJ411" s="71"/>
      <c r="EK411" s="71"/>
      <c r="EL411" s="71"/>
      <c r="EM411" s="71"/>
      <c r="EN411" s="71"/>
      <c r="EO411" s="71"/>
      <c r="EP411" s="71"/>
      <c r="EQ411" s="71"/>
      <c r="ER411" s="71"/>
      <c r="ES411" s="71"/>
      <c r="ET411" s="71"/>
      <c r="EU411" s="71"/>
      <c r="EV411" s="71"/>
      <c r="EW411" s="71"/>
      <c r="EX411" s="71"/>
      <c r="EY411" s="71"/>
      <c r="EZ411" s="71"/>
      <c r="FA411" s="71"/>
      <c r="FB411" s="71"/>
      <c r="FC411" s="71"/>
      <c r="FD411" s="71"/>
      <c r="FE411" s="71"/>
      <c r="FF411" s="71"/>
    </row>
    <row r="412" spans="1:162" s="72" customFormat="1" ht="15.75" customHeight="1" x14ac:dyDescent="0.25">
      <c r="A412" s="22"/>
      <c r="B412" s="102" t="str">
        <v>2012-13</v>
      </c>
      <c r="C412" s="105">
        <v>0</v>
      </c>
      <c r="D412" s="102">
        <v>153487</v>
      </c>
      <c r="E412" s="105">
        <v>0</v>
      </c>
      <c r="F412" s="105">
        <v>0</v>
      </c>
      <c r="G412" s="105">
        <v>0</v>
      </c>
      <c r="H412" s="105">
        <v>0</v>
      </c>
      <c r="I412" s="105">
        <v>0</v>
      </c>
      <c r="J412" s="103">
        <v>5230000</v>
      </c>
      <c r="K412" s="103">
        <f t="shared" si="78"/>
        <v>5383487</v>
      </c>
      <c r="L412" s="104"/>
      <c r="M412" s="104" t="s">
        <v>11</v>
      </c>
      <c r="N412" s="105">
        <v>0</v>
      </c>
      <c r="O412" s="105">
        <v>2.7019971122270531E-2</v>
      </c>
      <c r="P412" s="105">
        <v>0</v>
      </c>
      <c r="Q412" s="105">
        <v>0</v>
      </c>
      <c r="R412" s="105">
        <v>0</v>
      </c>
      <c r="S412" s="105">
        <v>0</v>
      </c>
      <c r="T412" s="105">
        <v>0</v>
      </c>
      <c r="U412" s="105">
        <v>21.85595961453275</v>
      </c>
      <c r="V412" s="105">
        <v>0.23490585002284486</v>
      </c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  <c r="AV412" s="71"/>
      <c r="AW412" s="71"/>
      <c r="AX412" s="71"/>
      <c r="AY412" s="71"/>
      <c r="AZ412" s="71"/>
      <c r="BA412" s="71"/>
      <c r="BB412" s="71"/>
      <c r="BC412" s="71"/>
      <c r="BD412" s="71"/>
      <c r="BE412" s="71"/>
      <c r="BF412" s="71"/>
      <c r="BG412" s="71"/>
      <c r="BH412" s="71"/>
      <c r="BI412" s="71"/>
      <c r="BJ412" s="71"/>
      <c r="BK412" s="71"/>
      <c r="BL412" s="71"/>
      <c r="BM412" s="71"/>
      <c r="BN412" s="71"/>
      <c r="BO412" s="71"/>
      <c r="BP412" s="71"/>
      <c r="BQ412" s="71"/>
      <c r="BR412" s="71"/>
      <c r="BS412" s="71"/>
      <c r="BT412" s="71"/>
      <c r="BU412" s="71"/>
      <c r="BV412" s="71"/>
      <c r="BW412" s="71"/>
      <c r="BX412" s="71"/>
      <c r="BY412" s="71"/>
      <c r="BZ412" s="71"/>
      <c r="CA412" s="71"/>
      <c r="CB412" s="71"/>
      <c r="CC412" s="71"/>
      <c r="CD412" s="71"/>
      <c r="CE412" s="71"/>
      <c r="CF412" s="71"/>
      <c r="CG412" s="71"/>
      <c r="CH412" s="71"/>
      <c r="CI412" s="71"/>
      <c r="CJ412" s="71"/>
      <c r="CK412" s="71"/>
      <c r="CL412" s="71"/>
      <c r="CM412" s="71"/>
      <c r="CN412" s="71"/>
      <c r="CO412" s="71"/>
      <c r="CP412" s="71"/>
      <c r="CQ412" s="71"/>
      <c r="CR412" s="71"/>
      <c r="CS412" s="71"/>
      <c r="CT412" s="71"/>
      <c r="CU412" s="71"/>
      <c r="CV412" s="71"/>
      <c r="CW412" s="71"/>
      <c r="CX412" s="71"/>
      <c r="CY412" s="71"/>
      <c r="CZ412" s="71"/>
      <c r="DA412" s="71"/>
      <c r="DB412" s="71"/>
      <c r="DC412" s="71"/>
      <c r="DD412" s="71"/>
      <c r="DE412" s="71"/>
      <c r="DF412" s="71"/>
      <c r="DG412" s="71"/>
      <c r="DH412" s="71"/>
      <c r="DI412" s="71"/>
      <c r="DJ412" s="71"/>
      <c r="DK412" s="71"/>
      <c r="DL412" s="71"/>
      <c r="DM412" s="71"/>
      <c r="DN412" s="71"/>
      <c r="DO412" s="71"/>
      <c r="DP412" s="71"/>
      <c r="DQ412" s="71"/>
      <c r="DR412" s="71"/>
      <c r="DS412" s="71"/>
      <c r="DT412" s="71"/>
      <c r="DU412" s="71"/>
      <c r="DV412" s="71"/>
      <c r="DW412" s="71"/>
      <c r="DX412" s="71"/>
      <c r="DY412" s="71"/>
      <c r="DZ412" s="71"/>
      <c r="EA412" s="71"/>
      <c r="EB412" s="71"/>
      <c r="EC412" s="71"/>
      <c r="ED412" s="71"/>
      <c r="EE412" s="71"/>
      <c r="EF412" s="71"/>
      <c r="EG412" s="71"/>
      <c r="EH412" s="71"/>
      <c r="EI412" s="71"/>
      <c r="EJ412" s="71"/>
      <c r="EK412" s="71"/>
      <c r="EL412" s="71"/>
      <c r="EM412" s="71"/>
      <c r="EN412" s="71"/>
      <c r="EO412" s="71"/>
      <c r="EP412" s="71"/>
      <c r="EQ412" s="71"/>
      <c r="ER412" s="71"/>
      <c r="ES412" s="71"/>
      <c r="ET412" s="71"/>
      <c r="EU412" s="71"/>
      <c r="EV412" s="71"/>
      <c r="EW412" s="71"/>
      <c r="EX412" s="71"/>
      <c r="EY412" s="71"/>
      <c r="EZ412" s="71"/>
      <c r="FA412" s="71"/>
      <c r="FB412" s="71"/>
      <c r="FC412" s="71"/>
      <c r="FD412" s="71"/>
      <c r="FE412" s="71"/>
      <c r="FF412" s="71"/>
    </row>
    <row r="413" spans="1:162" s="72" customFormat="1" ht="15.75" customHeight="1" x14ac:dyDescent="0.25">
      <c r="A413" s="22"/>
      <c r="B413" s="102" t="str">
        <v>2013-14</v>
      </c>
      <c r="C413" s="105">
        <v>0</v>
      </c>
      <c r="D413" s="103">
        <v>1169153</v>
      </c>
      <c r="E413" s="102">
        <v>450000</v>
      </c>
      <c r="F413" s="105">
        <v>0</v>
      </c>
      <c r="G413" s="105">
        <v>0</v>
      </c>
      <c r="H413" s="105">
        <v>0</v>
      </c>
      <c r="I413" s="105">
        <v>0</v>
      </c>
      <c r="J413" s="103">
        <v>5265000</v>
      </c>
      <c r="K413" s="103">
        <f t="shared" si="78"/>
        <v>6884153</v>
      </c>
      <c r="L413" s="104"/>
      <c r="M413" s="104" t="s">
        <v>32</v>
      </c>
      <c r="N413" s="105">
        <v>0</v>
      </c>
      <c r="O413" s="105">
        <v>0.20202792908209763</v>
      </c>
      <c r="P413" s="105">
        <v>9.600169987009903E-2</v>
      </c>
      <c r="Q413" s="105">
        <v>0</v>
      </c>
      <c r="R413" s="105">
        <v>0</v>
      </c>
      <c r="S413" s="105">
        <v>0</v>
      </c>
      <c r="T413" s="105">
        <v>0</v>
      </c>
      <c r="U413" s="105">
        <v>21.594950103975684</v>
      </c>
      <c r="V413" s="105">
        <v>0.29536132561944267</v>
      </c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  <c r="AV413" s="71"/>
      <c r="AW413" s="71"/>
      <c r="AX413" s="71"/>
      <c r="AY413" s="71"/>
      <c r="AZ413" s="71"/>
      <c r="BA413" s="71"/>
      <c r="BB413" s="71"/>
      <c r="BC413" s="71"/>
      <c r="BD413" s="71"/>
      <c r="BE413" s="71"/>
      <c r="BF413" s="71"/>
      <c r="BG413" s="71"/>
      <c r="BH413" s="71"/>
      <c r="BI413" s="71"/>
      <c r="BJ413" s="71"/>
      <c r="BK413" s="71"/>
      <c r="BL413" s="71"/>
      <c r="BM413" s="71"/>
      <c r="BN413" s="71"/>
      <c r="BO413" s="71"/>
      <c r="BP413" s="71"/>
      <c r="BQ413" s="71"/>
      <c r="BR413" s="71"/>
      <c r="BS413" s="71"/>
      <c r="BT413" s="71"/>
      <c r="BU413" s="71"/>
      <c r="BV413" s="71"/>
      <c r="BW413" s="71"/>
      <c r="BX413" s="71"/>
      <c r="BY413" s="71"/>
      <c r="BZ413" s="71"/>
      <c r="CA413" s="71"/>
      <c r="CB413" s="71"/>
      <c r="CC413" s="71"/>
      <c r="CD413" s="71"/>
      <c r="CE413" s="71"/>
      <c r="CF413" s="71"/>
      <c r="CG413" s="71"/>
      <c r="CH413" s="71"/>
      <c r="CI413" s="71"/>
      <c r="CJ413" s="71"/>
      <c r="CK413" s="71"/>
      <c r="CL413" s="71"/>
      <c r="CM413" s="71"/>
      <c r="CN413" s="71"/>
      <c r="CO413" s="71"/>
      <c r="CP413" s="71"/>
      <c r="CQ413" s="71"/>
      <c r="CR413" s="71"/>
      <c r="CS413" s="71"/>
      <c r="CT413" s="71"/>
      <c r="CU413" s="71"/>
      <c r="CV413" s="71"/>
      <c r="CW413" s="71"/>
      <c r="CX413" s="71"/>
      <c r="CY413" s="71"/>
      <c r="CZ413" s="71"/>
      <c r="DA413" s="71"/>
      <c r="DB413" s="71"/>
      <c r="DC413" s="71"/>
      <c r="DD413" s="71"/>
      <c r="DE413" s="71"/>
      <c r="DF413" s="71"/>
      <c r="DG413" s="71"/>
      <c r="DH413" s="71"/>
      <c r="DI413" s="71"/>
      <c r="DJ413" s="71"/>
      <c r="DK413" s="71"/>
      <c r="DL413" s="71"/>
      <c r="DM413" s="71"/>
      <c r="DN413" s="71"/>
      <c r="DO413" s="71"/>
      <c r="DP413" s="71"/>
      <c r="DQ413" s="71"/>
      <c r="DR413" s="71"/>
      <c r="DS413" s="71"/>
      <c r="DT413" s="71"/>
      <c r="DU413" s="71"/>
      <c r="DV413" s="71"/>
      <c r="DW413" s="71"/>
      <c r="DX413" s="71"/>
      <c r="DY413" s="71"/>
      <c r="DZ413" s="71"/>
      <c r="EA413" s="71"/>
      <c r="EB413" s="71"/>
      <c r="EC413" s="71"/>
      <c r="ED413" s="71"/>
      <c r="EE413" s="71"/>
      <c r="EF413" s="71"/>
      <c r="EG413" s="71"/>
      <c r="EH413" s="71"/>
      <c r="EI413" s="71"/>
      <c r="EJ413" s="71"/>
      <c r="EK413" s="71"/>
      <c r="EL413" s="71"/>
      <c r="EM413" s="71"/>
      <c r="EN413" s="71"/>
      <c r="EO413" s="71"/>
      <c r="EP413" s="71"/>
      <c r="EQ413" s="71"/>
      <c r="ER413" s="71"/>
      <c r="ES413" s="71"/>
      <c r="ET413" s="71"/>
      <c r="EU413" s="71"/>
      <c r="EV413" s="71"/>
      <c r="EW413" s="71"/>
      <c r="EX413" s="71"/>
      <c r="EY413" s="71"/>
      <c r="EZ413" s="71"/>
      <c r="FA413" s="71"/>
      <c r="FB413" s="71"/>
      <c r="FC413" s="71"/>
      <c r="FD413" s="71"/>
      <c r="FE413" s="71"/>
      <c r="FF413" s="71"/>
    </row>
    <row r="414" spans="1:162" s="72" customFormat="1" ht="15.75" customHeight="1" x14ac:dyDescent="0.25">
      <c r="A414" s="22">
        <f>A409+1</f>
        <v>48</v>
      </c>
      <c r="B414" s="102" t="s">
        <v>233</v>
      </c>
      <c r="C414" s="98"/>
      <c r="D414" s="98"/>
      <c r="E414" s="98"/>
      <c r="F414" s="98"/>
      <c r="G414" s="98"/>
      <c r="H414" s="98"/>
      <c r="I414" s="98"/>
      <c r="J414" s="98"/>
      <c r="K414" s="98"/>
      <c r="L414" s="104"/>
      <c r="M414" s="99" t="s">
        <v>233</v>
      </c>
      <c r="N414" s="98"/>
      <c r="O414" s="98"/>
      <c r="P414" s="98"/>
      <c r="Q414" s="98"/>
      <c r="R414" s="98"/>
      <c r="S414" s="98"/>
      <c r="T414" s="98"/>
      <c r="U414" s="98"/>
      <c r="V414" s="98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  <c r="AV414" s="71"/>
      <c r="AW414" s="71"/>
      <c r="AX414" s="71"/>
      <c r="AY414" s="71"/>
      <c r="AZ414" s="71"/>
      <c r="BA414" s="71"/>
      <c r="BB414" s="71"/>
      <c r="BC414" s="71"/>
      <c r="BD414" s="71"/>
      <c r="BE414" s="71"/>
      <c r="BF414" s="71"/>
      <c r="BG414" s="71"/>
      <c r="BH414" s="71"/>
      <c r="BI414" s="71"/>
      <c r="BJ414" s="71"/>
      <c r="BK414" s="71"/>
      <c r="BL414" s="71"/>
      <c r="BM414" s="71"/>
      <c r="BN414" s="71"/>
      <c r="BO414" s="71"/>
      <c r="BP414" s="71"/>
      <c r="BQ414" s="71"/>
      <c r="BR414" s="71"/>
      <c r="BS414" s="71"/>
      <c r="BT414" s="71"/>
      <c r="BU414" s="71"/>
      <c r="BV414" s="71"/>
      <c r="BW414" s="71"/>
      <c r="BX414" s="71"/>
      <c r="BY414" s="71"/>
      <c r="BZ414" s="71"/>
      <c r="CA414" s="71"/>
      <c r="CB414" s="71"/>
      <c r="CC414" s="71"/>
      <c r="CD414" s="71"/>
      <c r="CE414" s="71"/>
      <c r="CF414" s="71"/>
      <c r="CG414" s="71"/>
      <c r="CH414" s="71"/>
      <c r="CI414" s="71"/>
      <c r="CJ414" s="71"/>
      <c r="CK414" s="71"/>
      <c r="CL414" s="71"/>
      <c r="CM414" s="71"/>
      <c r="CN414" s="71"/>
      <c r="CO414" s="71"/>
      <c r="CP414" s="71"/>
      <c r="CQ414" s="71"/>
      <c r="CR414" s="71"/>
      <c r="CS414" s="71"/>
      <c r="CT414" s="71"/>
      <c r="CU414" s="71"/>
      <c r="CV414" s="71"/>
      <c r="CW414" s="71"/>
      <c r="CX414" s="71"/>
      <c r="CY414" s="71"/>
      <c r="CZ414" s="71"/>
      <c r="DA414" s="71"/>
      <c r="DB414" s="71"/>
      <c r="DC414" s="71"/>
      <c r="DD414" s="71"/>
      <c r="DE414" s="71"/>
      <c r="DF414" s="71"/>
      <c r="DG414" s="71"/>
      <c r="DH414" s="71"/>
      <c r="DI414" s="71"/>
      <c r="DJ414" s="71"/>
      <c r="DK414" s="71"/>
      <c r="DL414" s="71"/>
      <c r="DM414" s="71"/>
      <c r="DN414" s="71"/>
      <c r="DO414" s="71"/>
      <c r="DP414" s="71"/>
      <c r="DQ414" s="71"/>
      <c r="DR414" s="71"/>
      <c r="DS414" s="71"/>
      <c r="DT414" s="71"/>
      <c r="DU414" s="71"/>
      <c r="DV414" s="71"/>
      <c r="DW414" s="71"/>
      <c r="DX414" s="71"/>
      <c r="DY414" s="71"/>
      <c r="DZ414" s="71"/>
      <c r="EA414" s="71"/>
      <c r="EB414" s="71"/>
      <c r="EC414" s="71"/>
      <c r="ED414" s="71"/>
      <c r="EE414" s="71"/>
      <c r="EF414" s="71"/>
      <c r="EG414" s="71"/>
      <c r="EH414" s="71"/>
      <c r="EI414" s="71"/>
      <c r="EJ414" s="71"/>
      <c r="EK414" s="71"/>
      <c r="EL414" s="71"/>
      <c r="EM414" s="71"/>
      <c r="EN414" s="71"/>
      <c r="EO414" s="71"/>
      <c r="EP414" s="71"/>
      <c r="EQ414" s="71"/>
      <c r="ER414" s="71"/>
      <c r="ES414" s="71"/>
      <c r="ET414" s="71"/>
      <c r="EU414" s="71"/>
      <c r="EV414" s="71"/>
      <c r="EW414" s="71"/>
      <c r="EX414" s="71"/>
      <c r="EY414" s="71"/>
      <c r="EZ414" s="71"/>
      <c r="FA414" s="71"/>
      <c r="FB414" s="71"/>
      <c r="FC414" s="71"/>
      <c r="FD414" s="71"/>
      <c r="FE414" s="71"/>
      <c r="FF414" s="71"/>
    </row>
    <row r="415" spans="1:162" s="72" customFormat="1" ht="15.75" customHeight="1" x14ac:dyDescent="0.25">
      <c r="A415" s="22"/>
      <c r="B415" s="102" t="str">
        <f t="array" ref="B415:B418">Label_FinancialYears</f>
        <v>2010-11</v>
      </c>
      <c r="C415" s="105">
        <f t="array" ref="C415:J418">_1472_GrantsforIndigenousPurposestoOtherExpenses_COPE</f>
        <v>0</v>
      </c>
      <c r="D415" s="105">
        <v>0</v>
      </c>
      <c r="E415" s="105">
        <v>0</v>
      </c>
      <c r="F415" s="105">
        <v>0</v>
      </c>
      <c r="G415" s="105">
        <v>0</v>
      </c>
      <c r="H415" s="105">
        <v>0</v>
      </c>
      <c r="I415" s="105">
        <v>0</v>
      </c>
      <c r="J415" s="105">
        <v>0</v>
      </c>
      <c r="K415" s="105">
        <f t="shared" ref="K415:K418" si="79">SUM(C415:J415)</f>
        <v>0</v>
      </c>
      <c r="L415" s="104"/>
      <c r="M415" s="104" t="s">
        <v>9</v>
      </c>
      <c r="N415" s="105">
        <f t="array" ref="N415:V418">C415:K418/Population_IncludingTotal</f>
        <v>0</v>
      </c>
      <c r="O415" s="105">
        <v>0</v>
      </c>
      <c r="P415" s="105">
        <v>0</v>
      </c>
      <c r="Q415" s="105">
        <v>0</v>
      </c>
      <c r="R415" s="105">
        <v>0</v>
      </c>
      <c r="S415" s="105">
        <v>0</v>
      </c>
      <c r="T415" s="105">
        <v>0</v>
      </c>
      <c r="U415" s="105">
        <v>0</v>
      </c>
      <c r="V415" s="105">
        <v>0</v>
      </c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  <c r="AV415" s="71"/>
      <c r="AW415" s="71"/>
      <c r="AX415" s="71"/>
      <c r="AY415" s="71"/>
      <c r="AZ415" s="71"/>
      <c r="BA415" s="71"/>
      <c r="BB415" s="71"/>
      <c r="BC415" s="71"/>
      <c r="BD415" s="71"/>
      <c r="BE415" s="71"/>
      <c r="BF415" s="71"/>
      <c r="BG415" s="71"/>
      <c r="BH415" s="71"/>
      <c r="BI415" s="71"/>
      <c r="BJ415" s="71"/>
      <c r="BK415" s="71"/>
      <c r="BL415" s="71"/>
      <c r="BM415" s="71"/>
      <c r="BN415" s="71"/>
      <c r="BO415" s="71"/>
      <c r="BP415" s="71"/>
      <c r="BQ415" s="71"/>
      <c r="BR415" s="71"/>
      <c r="BS415" s="71"/>
      <c r="BT415" s="71"/>
      <c r="BU415" s="71"/>
      <c r="BV415" s="71"/>
      <c r="BW415" s="71"/>
      <c r="BX415" s="71"/>
      <c r="BY415" s="71"/>
      <c r="BZ415" s="71"/>
      <c r="CA415" s="71"/>
      <c r="CB415" s="71"/>
      <c r="CC415" s="71"/>
      <c r="CD415" s="71"/>
      <c r="CE415" s="71"/>
      <c r="CF415" s="71"/>
      <c r="CG415" s="71"/>
      <c r="CH415" s="71"/>
      <c r="CI415" s="71"/>
      <c r="CJ415" s="71"/>
      <c r="CK415" s="71"/>
      <c r="CL415" s="71"/>
      <c r="CM415" s="71"/>
      <c r="CN415" s="71"/>
      <c r="CO415" s="71"/>
      <c r="CP415" s="71"/>
      <c r="CQ415" s="71"/>
      <c r="CR415" s="71"/>
      <c r="CS415" s="71"/>
      <c r="CT415" s="71"/>
      <c r="CU415" s="71"/>
      <c r="CV415" s="71"/>
      <c r="CW415" s="71"/>
      <c r="CX415" s="71"/>
      <c r="CY415" s="71"/>
      <c r="CZ415" s="71"/>
      <c r="DA415" s="71"/>
      <c r="DB415" s="71"/>
      <c r="DC415" s="71"/>
      <c r="DD415" s="71"/>
      <c r="DE415" s="71"/>
      <c r="DF415" s="71"/>
      <c r="DG415" s="71"/>
      <c r="DH415" s="71"/>
      <c r="DI415" s="71"/>
      <c r="DJ415" s="71"/>
      <c r="DK415" s="71"/>
      <c r="DL415" s="71"/>
      <c r="DM415" s="71"/>
      <c r="DN415" s="71"/>
      <c r="DO415" s="71"/>
      <c r="DP415" s="71"/>
      <c r="DQ415" s="71"/>
      <c r="DR415" s="71"/>
      <c r="DS415" s="71"/>
      <c r="DT415" s="71"/>
      <c r="DU415" s="71"/>
      <c r="DV415" s="71"/>
      <c r="DW415" s="71"/>
      <c r="DX415" s="71"/>
      <c r="DY415" s="71"/>
      <c r="DZ415" s="71"/>
      <c r="EA415" s="71"/>
      <c r="EB415" s="71"/>
      <c r="EC415" s="71"/>
      <c r="ED415" s="71"/>
      <c r="EE415" s="71"/>
      <c r="EF415" s="71"/>
      <c r="EG415" s="71"/>
      <c r="EH415" s="71"/>
      <c r="EI415" s="71"/>
      <c r="EJ415" s="71"/>
      <c r="EK415" s="71"/>
      <c r="EL415" s="71"/>
      <c r="EM415" s="71"/>
      <c r="EN415" s="71"/>
      <c r="EO415" s="71"/>
      <c r="EP415" s="71"/>
      <c r="EQ415" s="71"/>
      <c r="ER415" s="71"/>
      <c r="ES415" s="71"/>
      <c r="ET415" s="71"/>
      <c r="EU415" s="71"/>
      <c r="EV415" s="71"/>
      <c r="EW415" s="71"/>
      <c r="EX415" s="71"/>
      <c r="EY415" s="71"/>
      <c r="EZ415" s="71"/>
      <c r="FA415" s="71"/>
      <c r="FB415" s="71"/>
      <c r="FC415" s="71"/>
      <c r="FD415" s="71"/>
      <c r="FE415" s="71"/>
      <c r="FF415" s="71"/>
    </row>
    <row r="416" spans="1:162" s="72" customFormat="1" ht="15.75" customHeight="1" x14ac:dyDescent="0.25">
      <c r="B416" s="60" t="str">
        <v>2011-12</v>
      </c>
      <c r="C416" s="60">
        <v>193990</v>
      </c>
      <c r="D416" s="66">
        <v>0</v>
      </c>
      <c r="E416" s="60">
        <v>330000</v>
      </c>
      <c r="F416" s="60">
        <v>45000</v>
      </c>
      <c r="G416" s="60">
        <v>80200</v>
      </c>
      <c r="H416" s="66">
        <v>0</v>
      </c>
      <c r="I416" s="66">
        <v>0</v>
      </c>
      <c r="J416" s="60">
        <v>540192</v>
      </c>
      <c r="K416" s="61">
        <f t="shared" si="79"/>
        <v>1189382</v>
      </c>
      <c r="L416" s="1"/>
      <c r="M416" s="19" t="s">
        <v>10</v>
      </c>
      <c r="N416" s="66">
        <v>2.6714527613228616E-2</v>
      </c>
      <c r="O416" s="66">
        <v>0</v>
      </c>
      <c r="P416" s="66">
        <v>7.303138911234773E-2</v>
      </c>
      <c r="Q416" s="66">
        <v>1.8815918434247982E-2</v>
      </c>
      <c r="R416" s="66">
        <v>4.8696044994659828E-2</v>
      </c>
      <c r="S416" s="66">
        <v>0</v>
      </c>
      <c r="T416" s="66">
        <v>0</v>
      </c>
      <c r="U416" s="66">
        <v>2.3213796126392872</v>
      </c>
      <c r="V416" s="66">
        <v>5.2821125572424417E-2</v>
      </c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  <c r="AV416" s="71"/>
      <c r="AW416" s="71"/>
      <c r="AX416" s="71"/>
      <c r="AY416" s="71"/>
      <c r="AZ416" s="71"/>
      <c r="BA416" s="71"/>
      <c r="BB416" s="71"/>
      <c r="BC416" s="71"/>
      <c r="BD416" s="71"/>
      <c r="BE416" s="71"/>
      <c r="BF416" s="71"/>
      <c r="BG416" s="71"/>
      <c r="BH416" s="71"/>
      <c r="BI416" s="71"/>
      <c r="BJ416" s="71"/>
      <c r="BK416" s="71"/>
      <c r="BL416" s="71"/>
      <c r="BM416" s="71"/>
      <c r="BN416" s="71"/>
      <c r="BO416" s="71"/>
      <c r="BP416" s="71"/>
      <c r="BQ416" s="71"/>
      <c r="BR416" s="71"/>
      <c r="BS416" s="71"/>
      <c r="BT416" s="71"/>
      <c r="BU416" s="71"/>
      <c r="BV416" s="71"/>
      <c r="BW416" s="71"/>
      <c r="BX416" s="71"/>
      <c r="BY416" s="71"/>
      <c r="BZ416" s="71"/>
      <c r="CA416" s="71"/>
      <c r="CB416" s="71"/>
      <c r="CC416" s="71"/>
      <c r="CD416" s="71"/>
      <c r="CE416" s="71"/>
      <c r="CF416" s="71"/>
      <c r="CG416" s="71"/>
      <c r="CH416" s="71"/>
      <c r="CI416" s="71"/>
      <c r="CJ416" s="71"/>
      <c r="CK416" s="71"/>
      <c r="CL416" s="71"/>
      <c r="CM416" s="71"/>
      <c r="CN416" s="71"/>
      <c r="CO416" s="71"/>
      <c r="CP416" s="71"/>
      <c r="CQ416" s="71"/>
      <c r="CR416" s="71"/>
      <c r="CS416" s="71"/>
      <c r="CT416" s="71"/>
      <c r="CU416" s="71"/>
      <c r="CV416" s="71"/>
      <c r="CW416" s="71"/>
      <c r="CX416" s="71"/>
      <c r="CY416" s="71"/>
      <c r="CZ416" s="71"/>
      <c r="DA416" s="71"/>
      <c r="DB416" s="71"/>
      <c r="DC416" s="71"/>
      <c r="DD416" s="71"/>
      <c r="DE416" s="71"/>
      <c r="DF416" s="71"/>
      <c r="DG416" s="71"/>
      <c r="DH416" s="71"/>
      <c r="DI416" s="71"/>
      <c r="DJ416" s="71"/>
      <c r="DK416" s="71"/>
      <c r="DL416" s="71"/>
      <c r="DM416" s="71"/>
      <c r="DN416" s="71"/>
      <c r="DO416" s="71"/>
      <c r="DP416" s="71"/>
      <c r="DQ416" s="71"/>
      <c r="DR416" s="71"/>
      <c r="DS416" s="71"/>
      <c r="DT416" s="71"/>
      <c r="DU416" s="71"/>
      <c r="DV416" s="71"/>
      <c r="DW416" s="71"/>
      <c r="DX416" s="71"/>
      <c r="DY416" s="71"/>
      <c r="DZ416" s="71"/>
      <c r="EA416" s="71"/>
      <c r="EB416" s="71"/>
      <c r="EC416" s="71"/>
      <c r="ED416" s="71"/>
      <c r="EE416" s="71"/>
      <c r="EF416" s="71"/>
      <c r="EG416" s="71"/>
      <c r="EH416" s="71"/>
      <c r="EI416" s="71"/>
      <c r="EJ416" s="71"/>
      <c r="EK416" s="71"/>
      <c r="EL416" s="71"/>
      <c r="EM416" s="71"/>
      <c r="EN416" s="71"/>
      <c r="EO416" s="71"/>
      <c r="EP416" s="71"/>
      <c r="EQ416" s="71"/>
      <c r="ER416" s="71"/>
      <c r="ES416" s="71"/>
      <c r="ET416" s="71"/>
      <c r="EU416" s="71"/>
      <c r="EV416" s="71"/>
      <c r="EW416" s="71"/>
      <c r="EX416" s="71"/>
      <c r="EY416" s="71"/>
      <c r="EZ416" s="71"/>
      <c r="FA416" s="71"/>
      <c r="FB416" s="71"/>
      <c r="FC416" s="71"/>
      <c r="FD416" s="71"/>
      <c r="FE416" s="71"/>
      <c r="FF416" s="71"/>
    </row>
    <row r="417" spans="1:162" s="72" customFormat="1" ht="15.75" customHeight="1" x14ac:dyDescent="0.25">
      <c r="A417" s="22"/>
      <c r="B417" s="60" t="str">
        <v>2012-13</v>
      </c>
      <c r="C417" s="60">
        <v>73108</v>
      </c>
      <c r="D417" s="66">
        <v>0</v>
      </c>
      <c r="E417" s="60">
        <v>406750</v>
      </c>
      <c r="F417" s="60">
        <v>536000</v>
      </c>
      <c r="G417" s="60">
        <v>436000</v>
      </c>
      <c r="H417" s="66">
        <v>0</v>
      </c>
      <c r="I417" s="66">
        <v>0</v>
      </c>
      <c r="J417" s="61">
        <v>7700000</v>
      </c>
      <c r="K417" s="61">
        <f t="shared" si="79"/>
        <v>9151858</v>
      </c>
      <c r="L417" s="1"/>
      <c r="M417" s="19" t="s">
        <v>11</v>
      </c>
      <c r="N417" s="66">
        <v>9.9374052753556201E-3</v>
      </c>
      <c r="O417" s="66">
        <v>0</v>
      </c>
      <c r="P417" s="66">
        <v>8.8253430438505101E-2</v>
      </c>
      <c r="Q417" s="66">
        <v>0.21617209234420082</v>
      </c>
      <c r="R417" s="66">
        <v>0.26230344537981959</v>
      </c>
      <c r="S417" s="66">
        <v>0</v>
      </c>
      <c r="T417" s="66">
        <v>0</v>
      </c>
      <c r="U417" s="66">
        <v>32.177990254665808</v>
      </c>
      <c r="V417" s="66">
        <v>0.39933689498616282</v>
      </c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  <c r="AV417" s="71"/>
      <c r="AW417" s="71"/>
      <c r="AX417" s="71"/>
      <c r="AY417" s="71"/>
      <c r="AZ417" s="71"/>
      <c r="BA417" s="71"/>
      <c r="BB417" s="71"/>
      <c r="BC417" s="71"/>
      <c r="BD417" s="71"/>
      <c r="BE417" s="71"/>
      <c r="BF417" s="71"/>
      <c r="BG417" s="71"/>
      <c r="BH417" s="71"/>
      <c r="BI417" s="71"/>
      <c r="BJ417" s="71"/>
      <c r="BK417" s="71"/>
      <c r="BL417" s="71"/>
      <c r="BM417" s="71"/>
      <c r="BN417" s="71"/>
      <c r="BO417" s="71"/>
      <c r="BP417" s="71"/>
      <c r="BQ417" s="71"/>
      <c r="BR417" s="71"/>
      <c r="BS417" s="71"/>
      <c r="BT417" s="71"/>
      <c r="BU417" s="71"/>
      <c r="BV417" s="71"/>
      <c r="BW417" s="71"/>
      <c r="BX417" s="71"/>
      <c r="BY417" s="71"/>
      <c r="BZ417" s="71"/>
      <c r="CA417" s="71"/>
      <c r="CB417" s="71"/>
      <c r="CC417" s="71"/>
      <c r="CD417" s="71"/>
      <c r="CE417" s="71"/>
      <c r="CF417" s="71"/>
      <c r="CG417" s="71"/>
      <c r="CH417" s="71"/>
      <c r="CI417" s="71"/>
      <c r="CJ417" s="71"/>
      <c r="CK417" s="71"/>
      <c r="CL417" s="71"/>
      <c r="CM417" s="71"/>
      <c r="CN417" s="71"/>
      <c r="CO417" s="71"/>
      <c r="CP417" s="71"/>
      <c r="CQ417" s="71"/>
      <c r="CR417" s="71"/>
      <c r="CS417" s="71"/>
      <c r="CT417" s="71"/>
      <c r="CU417" s="71"/>
      <c r="CV417" s="71"/>
      <c r="CW417" s="71"/>
      <c r="CX417" s="71"/>
      <c r="CY417" s="71"/>
      <c r="CZ417" s="71"/>
      <c r="DA417" s="71"/>
      <c r="DB417" s="71"/>
      <c r="DC417" s="71"/>
      <c r="DD417" s="71"/>
      <c r="DE417" s="71"/>
      <c r="DF417" s="71"/>
      <c r="DG417" s="71"/>
      <c r="DH417" s="71"/>
      <c r="DI417" s="71"/>
      <c r="DJ417" s="71"/>
      <c r="DK417" s="71"/>
      <c r="DL417" s="71"/>
      <c r="DM417" s="71"/>
      <c r="DN417" s="71"/>
      <c r="DO417" s="71"/>
      <c r="DP417" s="71"/>
      <c r="DQ417" s="71"/>
      <c r="DR417" s="71"/>
      <c r="DS417" s="71"/>
      <c r="DT417" s="71"/>
      <c r="DU417" s="71"/>
      <c r="DV417" s="71"/>
      <c r="DW417" s="71"/>
      <c r="DX417" s="71"/>
      <c r="DY417" s="71"/>
      <c r="DZ417" s="71"/>
      <c r="EA417" s="71"/>
      <c r="EB417" s="71"/>
      <c r="EC417" s="71"/>
      <c r="ED417" s="71"/>
      <c r="EE417" s="71"/>
      <c r="EF417" s="71"/>
      <c r="EG417" s="71"/>
      <c r="EH417" s="71"/>
      <c r="EI417" s="71"/>
      <c r="EJ417" s="71"/>
      <c r="EK417" s="71"/>
      <c r="EL417" s="71"/>
      <c r="EM417" s="71"/>
      <c r="EN417" s="71"/>
      <c r="EO417" s="71"/>
      <c r="EP417" s="71"/>
      <c r="EQ417" s="71"/>
      <c r="ER417" s="71"/>
      <c r="ES417" s="71"/>
      <c r="ET417" s="71"/>
      <c r="EU417" s="71"/>
      <c r="EV417" s="71"/>
      <c r="EW417" s="71"/>
      <c r="EX417" s="71"/>
      <c r="EY417" s="71"/>
      <c r="EZ417" s="71"/>
      <c r="FA417" s="71"/>
      <c r="FB417" s="71"/>
      <c r="FC417" s="71"/>
      <c r="FD417" s="71"/>
      <c r="FE417" s="71"/>
      <c r="FF417" s="71"/>
    </row>
    <row r="418" spans="1:162" s="72" customFormat="1" ht="15.75" customHeight="1" x14ac:dyDescent="0.25">
      <c r="A418" s="22"/>
      <c r="B418" s="63" t="str">
        <v>2013-14</v>
      </c>
      <c r="C418" s="63">
        <v>133549</v>
      </c>
      <c r="D418" s="68">
        <v>0</v>
      </c>
      <c r="E418" s="63">
        <v>368375</v>
      </c>
      <c r="F418" s="63">
        <v>290500</v>
      </c>
      <c r="G418" s="63">
        <v>258100</v>
      </c>
      <c r="H418" s="68">
        <v>0</v>
      </c>
      <c r="I418" s="68">
        <v>0</v>
      </c>
      <c r="J418" s="64">
        <v>4120096</v>
      </c>
      <c r="K418" s="64">
        <f t="shared" si="79"/>
        <v>5170620</v>
      </c>
      <c r="L418" s="1"/>
      <c r="M418" s="5" t="s">
        <v>32</v>
      </c>
      <c r="N418" s="68">
        <v>1.7889483289449854E-2</v>
      </c>
      <c r="O418" s="68">
        <v>0</v>
      </c>
      <c r="P418" s="68">
        <v>7.8588058199217187E-2</v>
      </c>
      <c r="Q418" s="68">
        <v>0.11395977867088769</v>
      </c>
      <c r="R418" s="68">
        <v>0.15390009433163473</v>
      </c>
      <c r="S418" s="68">
        <v>0</v>
      </c>
      <c r="T418" s="68">
        <v>0</v>
      </c>
      <c r="U418" s="68">
        <v>16.899006181118672</v>
      </c>
      <c r="V418" s="68">
        <v>0.22184300341296928</v>
      </c>
      <c r="W418" s="71"/>
      <c r="X418" s="71"/>
      <c r="Y418" s="71"/>
      <c r="Z418" s="71"/>
      <c r="AA418" s="71"/>
      <c r="AB418" s="71"/>
      <c r="AC418" s="71"/>
      <c r="AD418" s="71"/>
      <c r="AE418" s="71"/>
      <c r="AF418" s="71"/>
      <c r="AG418" s="71"/>
      <c r="AH418" s="71"/>
      <c r="AI418" s="71"/>
      <c r="AJ418" s="71"/>
      <c r="AK418" s="71"/>
      <c r="AL418" s="71"/>
      <c r="AM418" s="71"/>
      <c r="AN418" s="71"/>
      <c r="AO418" s="71"/>
      <c r="AP418" s="71"/>
      <c r="AQ418" s="71"/>
      <c r="AR418" s="71"/>
      <c r="AS418" s="71"/>
      <c r="AT418" s="71"/>
      <c r="AU418" s="71"/>
      <c r="AV418" s="71"/>
      <c r="AW418" s="71"/>
      <c r="AX418" s="71"/>
      <c r="AY418" s="71"/>
      <c r="AZ418" s="71"/>
      <c r="BA418" s="71"/>
      <c r="BB418" s="71"/>
      <c r="BC418" s="71"/>
      <c r="BD418" s="71"/>
      <c r="BE418" s="71"/>
      <c r="BF418" s="71"/>
      <c r="BG418" s="71"/>
      <c r="BH418" s="71"/>
      <c r="BI418" s="71"/>
      <c r="BJ418" s="71"/>
      <c r="BK418" s="71"/>
      <c r="BL418" s="71"/>
      <c r="BM418" s="71"/>
      <c r="BN418" s="71"/>
      <c r="BO418" s="71"/>
      <c r="BP418" s="71"/>
      <c r="BQ418" s="71"/>
      <c r="BR418" s="71"/>
      <c r="BS418" s="71"/>
      <c r="BT418" s="71"/>
      <c r="BU418" s="71"/>
      <c r="BV418" s="71"/>
      <c r="BW418" s="71"/>
      <c r="BX418" s="71"/>
      <c r="BY418" s="71"/>
      <c r="BZ418" s="71"/>
      <c r="CA418" s="71"/>
      <c r="CB418" s="71"/>
      <c r="CC418" s="71"/>
      <c r="CD418" s="71"/>
      <c r="CE418" s="71"/>
      <c r="CF418" s="71"/>
      <c r="CG418" s="71"/>
      <c r="CH418" s="71"/>
      <c r="CI418" s="71"/>
      <c r="CJ418" s="71"/>
      <c r="CK418" s="71"/>
      <c r="CL418" s="71"/>
      <c r="CM418" s="71"/>
      <c r="CN418" s="71"/>
      <c r="CO418" s="71"/>
      <c r="CP418" s="71"/>
      <c r="CQ418" s="71"/>
      <c r="CR418" s="71"/>
      <c r="CS418" s="71"/>
      <c r="CT418" s="71"/>
      <c r="CU418" s="71"/>
      <c r="CV418" s="71"/>
      <c r="CW418" s="71"/>
      <c r="CX418" s="71"/>
      <c r="CY418" s="71"/>
      <c r="CZ418" s="71"/>
      <c r="DA418" s="71"/>
      <c r="DB418" s="71"/>
      <c r="DC418" s="71"/>
      <c r="DD418" s="71"/>
      <c r="DE418" s="71"/>
      <c r="DF418" s="71"/>
      <c r="DG418" s="71"/>
      <c r="DH418" s="71"/>
      <c r="DI418" s="71"/>
      <c r="DJ418" s="71"/>
      <c r="DK418" s="71"/>
      <c r="DL418" s="71"/>
      <c r="DM418" s="71"/>
      <c r="DN418" s="71"/>
      <c r="DO418" s="71"/>
      <c r="DP418" s="71"/>
      <c r="DQ418" s="71"/>
      <c r="DR418" s="71"/>
      <c r="DS418" s="71"/>
      <c r="DT418" s="71"/>
      <c r="DU418" s="71"/>
      <c r="DV418" s="71"/>
      <c r="DW418" s="71"/>
      <c r="DX418" s="71"/>
      <c r="DY418" s="71"/>
      <c r="DZ418" s="71"/>
      <c r="EA418" s="71"/>
      <c r="EB418" s="71"/>
      <c r="EC418" s="71"/>
      <c r="ED418" s="71"/>
      <c r="EE418" s="71"/>
      <c r="EF418" s="71"/>
      <c r="EG418" s="71"/>
      <c r="EH418" s="71"/>
      <c r="EI418" s="71"/>
      <c r="EJ418" s="71"/>
      <c r="EK418" s="71"/>
      <c r="EL418" s="71"/>
      <c r="EM418" s="71"/>
      <c r="EN418" s="71"/>
      <c r="EO418" s="71"/>
      <c r="EP418" s="71"/>
      <c r="EQ418" s="71"/>
      <c r="ER418" s="71"/>
      <c r="ES418" s="71"/>
      <c r="ET418" s="71"/>
      <c r="EU418" s="71"/>
      <c r="EV418" s="71"/>
      <c r="EW418" s="71"/>
      <c r="EX418" s="71"/>
      <c r="EY418" s="71"/>
      <c r="EZ418" s="71"/>
      <c r="FA418" s="71"/>
      <c r="FB418" s="71"/>
      <c r="FC418" s="71"/>
      <c r="FD418" s="71"/>
      <c r="FE418" s="71"/>
      <c r="FF418" s="71"/>
    </row>
    <row r="419" spans="1:162" s="72" customFormat="1" ht="15.75" customHeight="1" x14ac:dyDescent="0.25">
      <c r="B419" s="107" t="s">
        <v>284</v>
      </c>
      <c r="C419" s="102"/>
      <c r="D419" s="105"/>
      <c r="E419" s="102"/>
      <c r="F419" s="102"/>
      <c r="G419" s="102"/>
      <c r="H419" s="105"/>
      <c r="I419" s="105"/>
      <c r="J419" s="103"/>
      <c r="K419" s="103"/>
      <c r="M419" s="109" t="s">
        <v>284</v>
      </c>
      <c r="N419" s="105"/>
      <c r="O419" s="105"/>
      <c r="P419" s="105"/>
      <c r="Q419" s="105"/>
      <c r="R419" s="105"/>
      <c r="S419" s="105"/>
      <c r="T419" s="105"/>
      <c r="U419" s="105"/>
      <c r="V419" s="105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  <c r="AJ419" s="71"/>
      <c r="AK419" s="71"/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  <c r="AV419" s="71"/>
      <c r="AW419" s="71"/>
      <c r="AX419" s="71"/>
      <c r="AY419" s="71"/>
      <c r="AZ419" s="71"/>
      <c r="BA419" s="71"/>
      <c r="BB419" s="71"/>
      <c r="BC419" s="71"/>
      <c r="BD419" s="71"/>
      <c r="BE419" s="71"/>
      <c r="BF419" s="71"/>
      <c r="BG419" s="71"/>
      <c r="BH419" s="71"/>
      <c r="BI419" s="71"/>
      <c r="BJ419" s="71"/>
      <c r="BK419" s="71"/>
      <c r="BL419" s="71"/>
      <c r="BM419" s="71"/>
      <c r="BN419" s="71"/>
      <c r="BO419" s="71"/>
      <c r="BP419" s="71"/>
      <c r="BQ419" s="71"/>
      <c r="BR419" s="71"/>
      <c r="BS419" s="71"/>
      <c r="BT419" s="71"/>
      <c r="BU419" s="71"/>
      <c r="BV419" s="71"/>
      <c r="BW419" s="71"/>
      <c r="BX419" s="71"/>
      <c r="BY419" s="71"/>
      <c r="BZ419" s="71"/>
      <c r="CA419" s="71"/>
      <c r="CB419" s="71"/>
      <c r="CC419" s="71"/>
      <c r="CD419" s="71"/>
      <c r="CE419" s="71"/>
      <c r="CF419" s="71"/>
      <c r="CG419" s="71"/>
      <c r="CH419" s="71"/>
      <c r="CI419" s="71"/>
      <c r="CJ419" s="71"/>
      <c r="CK419" s="71"/>
      <c r="CL419" s="71"/>
      <c r="CM419" s="71"/>
      <c r="CN419" s="71"/>
      <c r="CO419" s="71"/>
      <c r="CP419" s="71"/>
      <c r="CQ419" s="71"/>
      <c r="CR419" s="71"/>
      <c r="CS419" s="71"/>
      <c r="CT419" s="71"/>
      <c r="CU419" s="71"/>
      <c r="CV419" s="71"/>
      <c r="CW419" s="71"/>
      <c r="CX419" s="71"/>
      <c r="CY419" s="71"/>
      <c r="CZ419" s="71"/>
      <c r="DA419" s="71"/>
      <c r="DB419" s="71"/>
      <c r="DC419" s="71"/>
      <c r="DD419" s="71"/>
      <c r="DE419" s="71"/>
      <c r="DF419" s="71"/>
      <c r="DG419" s="71"/>
      <c r="DH419" s="71"/>
      <c r="DI419" s="71"/>
      <c r="DJ419" s="71"/>
      <c r="DK419" s="71"/>
      <c r="DL419" s="71"/>
      <c r="DM419" s="71"/>
      <c r="DN419" s="71"/>
      <c r="DO419" s="71"/>
      <c r="DP419" s="71"/>
      <c r="DQ419" s="71"/>
      <c r="DR419" s="71"/>
      <c r="DS419" s="71"/>
      <c r="DT419" s="71"/>
      <c r="DU419" s="71"/>
      <c r="DV419" s="71"/>
      <c r="DW419" s="71"/>
      <c r="DX419" s="71"/>
      <c r="DY419" s="71"/>
      <c r="DZ419" s="71"/>
      <c r="EA419" s="71"/>
      <c r="EB419" s="71"/>
      <c r="EC419" s="71"/>
      <c r="ED419" s="71"/>
      <c r="EE419" s="71"/>
      <c r="EF419" s="71"/>
      <c r="EG419" s="71"/>
      <c r="EH419" s="71"/>
      <c r="EI419" s="71"/>
      <c r="EJ419" s="71"/>
      <c r="EK419" s="71"/>
      <c r="EL419" s="71"/>
      <c r="EM419" s="71"/>
      <c r="EN419" s="71"/>
      <c r="EO419" s="71"/>
      <c r="EP419" s="71"/>
      <c r="EQ419" s="71"/>
      <c r="ER419" s="71"/>
      <c r="ES419" s="71"/>
      <c r="ET419" s="71"/>
      <c r="EU419" s="71"/>
      <c r="EV419" s="71"/>
      <c r="EW419" s="71"/>
      <c r="EX419" s="71"/>
      <c r="EY419" s="71"/>
      <c r="EZ419" s="71"/>
      <c r="FA419" s="71"/>
      <c r="FB419" s="71"/>
      <c r="FC419" s="71"/>
      <c r="FD419" s="71"/>
      <c r="FE419" s="71"/>
      <c r="FF419" s="71"/>
    </row>
    <row r="420" spans="1:162" s="72" customFormat="1" ht="15.75" customHeight="1" x14ac:dyDescent="0.25">
      <c r="A420" s="22"/>
      <c r="B420" s="67" t="s">
        <v>282</v>
      </c>
      <c r="C420" s="98"/>
      <c r="D420" s="98"/>
      <c r="E420" s="98"/>
      <c r="F420" s="98"/>
      <c r="G420" s="98"/>
      <c r="H420" s="98"/>
      <c r="I420" s="98"/>
      <c r="J420" s="98"/>
      <c r="K420" s="98"/>
      <c r="L420" s="71"/>
      <c r="M420" s="93" t="s">
        <v>282</v>
      </c>
      <c r="N420" s="69"/>
      <c r="O420" s="69"/>
      <c r="P420" s="69"/>
      <c r="Q420" s="69"/>
      <c r="R420" s="69"/>
      <c r="S420" s="69"/>
      <c r="T420" s="69"/>
      <c r="U420" s="69"/>
      <c r="V420" s="69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  <c r="AV420" s="71"/>
      <c r="AW420" s="71"/>
      <c r="AX420" s="71"/>
      <c r="AY420" s="71"/>
      <c r="AZ420" s="71"/>
      <c r="BA420" s="71"/>
      <c r="BB420" s="71"/>
      <c r="BC420" s="71"/>
      <c r="BD420" s="71"/>
      <c r="BE420" s="71"/>
      <c r="BF420" s="71"/>
      <c r="BG420" s="71"/>
      <c r="BH420" s="71"/>
      <c r="BI420" s="71"/>
      <c r="BJ420" s="71"/>
      <c r="BK420" s="71"/>
      <c r="BL420" s="71"/>
      <c r="BM420" s="71"/>
      <c r="BN420" s="71"/>
      <c r="BO420" s="71"/>
      <c r="BP420" s="71"/>
      <c r="BQ420" s="71"/>
      <c r="BR420" s="71"/>
      <c r="BS420" s="71"/>
      <c r="BT420" s="71"/>
      <c r="BU420" s="71"/>
      <c r="BV420" s="71"/>
      <c r="BW420" s="71"/>
      <c r="BX420" s="71"/>
      <c r="BY420" s="71"/>
      <c r="BZ420" s="71"/>
      <c r="CA420" s="71"/>
      <c r="CB420" s="71"/>
      <c r="CC420" s="71"/>
      <c r="CD420" s="71"/>
      <c r="CE420" s="71"/>
      <c r="CF420" s="71"/>
      <c r="CG420" s="71"/>
      <c r="CH420" s="71"/>
      <c r="CI420" s="71"/>
      <c r="CJ420" s="71"/>
      <c r="CK420" s="71"/>
      <c r="CL420" s="71"/>
      <c r="CM420" s="71"/>
      <c r="CN420" s="71"/>
      <c r="CO420" s="71"/>
      <c r="CP420" s="71"/>
      <c r="CQ420" s="71"/>
      <c r="CR420" s="71"/>
      <c r="CS420" s="71"/>
      <c r="CT420" s="71"/>
      <c r="CU420" s="71"/>
      <c r="CV420" s="71"/>
      <c r="CW420" s="71"/>
      <c r="CX420" s="71"/>
      <c r="CY420" s="71"/>
      <c r="CZ420" s="71"/>
      <c r="DA420" s="71"/>
      <c r="DB420" s="71"/>
      <c r="DC420" s="71"/>
      <c r="DD420" s="71"/>
      <c r="DE420" s="71"/>
      <c r="DF420" s="71"/>
      <c r="DG420" s="71"/>
      <c r="DH420" s="71"/>
      <c r="DI420" s="71"/>
      <c r="DJ420" s="71"/>
      <c r="DK420" s="71"/>
      <c r="DL420" s="71"/>
      <c r="DM420" s="71"/>
      <c r="DN420" s="71"/>
      <c r="DO420" s="71"/>
      <c r="DP420" s="71"/>
      <c r="DQ420" s="71"/>
      <c r="DR420" s="71"/>
      <c r="DS420" s="71"/>
      <c r="DT420" s="71"/>
      <c r="DU420" s="71"/>
      <c r="DV420" s="71"/>
      <c r="DW420" s="71"/>
      <c r="DX420" s="71"/>
      <c r="DY420" s="71"/>
      <c r="DZ420" s="71"/>
      <c r="EA420" s="71"/>
      <c r="EB420" s="71"/>
      <c r="EC420" s="71"/>
      <c r="ED420" s="71"/>
      <c r="EE420" s="71"/>
      <c r="EF420" s="71"/>
      <c r="EG420" s="71"/>
      <c r="EH420" s="71"/>
      <c r="EI420" s="71"/>
      <c r="EJ420" s="71"/>
      <c r="EK420" s="71"/>
      <c r="EL420" s="71"/>
      <c r="EM420" s="71"/>
      <c r="EN420" s="71"/>
      <c r="EO420" s="71"/>
      <c r="EP420" s="71"/>
      <c r="EQ420" s="71"/>
      <c r="ER420" s="71"/>
      <c r="ES420" s="71"/>
      <c r="ET420" s="71"/>
      <c r="EU420" s="71"/>
      <c r="EV420" s="71"/>
      <c r="EW420" s="71"/>
      <c r="EX420" s="71"/>
      <c r="EY420" s="71"/>
      <c r="EZ420" s="71"/>
      <c r="FA420" s="71"/>
      <c r="FB420" s="71"/>
      <c r="FC420" s="71"/>
      <c r="FD420" s="71"/>
      <c r="FE420" s="71"/>
      <c r="FF420" s="71"/>
    </row>
    <row r="421" spans="1:162" ht="15.75" customHeight="1" x14ac:dyDescent="0.25">
      <c r="B421" s="60" t="str">
        <f t="array" ref="B421:B424">Label_FinancialYears</f>
        <v>2010-11</v>
      </c>
      <c r="C421" s="62">
        <f t="array" ref="C421:C424">SUMIF($B$4:$B418,$B421:$B424,C$4:C418)</f>
        <v>11408832834.920984</v>
      </c>
      <c r="D421" s="62">
        <f t="array" ref="D421:D424">SUMIF($B$4:$B418,$B421:$B424,D$4:D418)</f>
        <v>8356682898.3079882</v>
      </c>
      <c r="E421" s="62">
        <f t="array" ref="E421:E424">SUMIF($B$4:$B418,$B421:$B424,E$4:E418)</f>
        <v>7251026936.7878675</v>
      </c>
      <c r="F421" s="62">
        <f t="array" ref="F421:F424">SUMIF($B$4:$B418,$B421:$B424,F$4:F418)</f>
        <v>4040899604.158484</v>
      </c>
      <c r="G421" s="62">
        <f t="array" ref="G421:G424">SUMIF($B$4:$B418,$B421:$B424,G$4:G418)</f>
        <v>2826562556.629406</v>
      </c>
      <c r="H421" s="62">
        <f t="array" ref="H421:H424">SUMIF($B$4:$B418,$B421:$B424,H$4:H418)</f>
        <v>1178545331.2390103</v>
      </c>
      <c r="I421" s="62">
        <f t="array" ref="I421:I424">SUMIF($B$4:$B418,$B421:$B424,I$4:I418)</f>
        <v>590310578.65553772</v>
      </c>
      <c r="J421" s="62">
        <f t="array" ref="J421:J424">SUMIF($B$4:$B418,$B421:$B424,J$4:J418)</f>
        <v>549198512.30072188</v>
      </c>
      <c r="K421" s="62">
        <f t="array" ref="K421:K424">SUMIF($B$4:$B418,$B421:$B424,K$4:K418)</f>
        <v>36202059253</v>
      </c>
      <c r="L421"/>
      <c r="M421" s="72" t="s">
        <v>9</v>
      </c>
      <c r="N421" s="60">
        <f t="array" ref="N421:V424">C421:K424/Population_IncludingTotal</f>
        <v>1588.998055112673</v>
      </c>
      <c r="O421" s="60">
        <v>1520.5826686133946</v>
      </c>
      <c r="P421" s="60">
        <v>1634.2618390094367</v>
      </c>
      <c r="Q421" s="60">
        <v>1742.4708186705079</v>
      </c>
      <c r="R421" s="60">
        <v>1731.4509787118056</v>
      </c>
      <c r="S421" s="60">
        <v>2309.8813082990055</v>
      </c>
      <c r="T421" s="60">
        <v>1618.0295605264264</v>
      </c>
      <c r="U421" s="60">
        <v>2384.7194833704093</v>
      </c>
      <c r="V421" s="60">
        <v>1632.9757193480377</v>
      </c>
    </row>
    <row r="422" spans="1:162" ht="15.75" customHeight="1" x14ac:dyDescent="0.25">
      <c r="A422" s="72"/>
      <c r="B422" s="102" t="str">
        <v>2011-12</v>
      </c>
      <c r="C422" s="106">
        <v>11432309412.45541</v>
      </c>
      <c r="D422" s="106">
        <v>8908204335.0375309</v>
      </c>
      <c r="E422" s="106">
        <v>7727471741.4260054</v>
      </c>
      <c r="F422" s="106">
        <v>3999345860.3920212</v>
      </c>
      <c r="G422" s="106">
        <v>3276694020.3787007</v>
      </c>
      <c r="H422" s="106">
        <v>836253694.29043078</v>
      </c>
      <c r="I422" s="106">
        <v>551257562.41990566</v>
      </c>
      <c r="J422" s="106">
        <v>635048709.58088756</v>
      </c>
      <c r="K422" s="106">
        <v>37366585335.980888</v>
      </c>
      <c r="L422" s="108"/>
      <c r="M422" s="104" t="s">
        <v>10</v>
      </c>
      <c r="N422" s="102">
        <v>1574.3530361462624</v>
      </c>
      <c r="O422" s="102">
        <v>1595.6888612505361</v>
      </c>
      <c r="P422" s="102">
        <v>1710.1454412204664</v>
      </c>
      <c r="Q422" s="102">
        <v>1672.2525666551908</v>
      </c>
      <c r="R422" s="102">
        <v>1989.5516140909479</v>
      </c>
      <c r="S422" s="102">
        <v>1633.4866592643546</v>
      </c>
      <c r="T422" s="102">
        <v>1485.4370221604106</v>
      </c>
      <c r="U422" s="102">
        <v>2729.009551148406</v>
      </c>
      <c r="V422" s="102">
        <v>1659.4711339540697</v>
      </c>
      <c r="W422" s="108"/>
      <c r="X422" s="108"/>
    </row>
    <row r="423" spans="1:162" ht="15.75" customHeight="1" x14ac:dyDescent="0.25">
      <c r="B423" s="102" t="str">
        <v>2012-13</v>
      </c>
      <c r="C423" s="106">
        <v>11024815335.092241</v>
      </c>
      <c r="D423" s="106">
        <v>8598937007.2737312</v>
      </c>
      <c r="E423" s="106">
        <v>7225689696.7795353</v>
      </c>
      <c r="F423" s="106">
        <v>3838887759.1972542</v>
      </c>
      <c r="G423" s="106">
        <v>2607493528.2648888</v>
      </c>
      <c r="H423" s="106">
        <v>838498843.15786862</v>
      </c>
      <c r="I423" s="106">
        <v>564699326.08261061</v>
      </c>
      <c r="J423" s="106">
        <v>552556127.15188289</v>
      </c>
      <c r="K423" s="106">
        <v>35251577623.000015</v>
      </c>
      <c r="L423" s="108"/>
      <c r="M423" s="104" t="s">
        <v>11</v>
      </c>
      <c r="N423" s="102">
        <v>1498.5782413794275</v>
      </c>
      <c r="O423" s="102">
        <v>1513.7635735844704</v>
      </c>
      <c r="P423" s="102">
        <v>1567.773578426443</v>
      </c>
      <c r="Q423" s="102">
        <v>1548.2470133959159</v>
      </c>
      <c r="R423" s="102">
        <v>1568.7030648382163</v>
      </c>
      <c r="S423" s="102">
        <v>1636.175117143019</v>
      </c>
      <c r="T423" s="102">
        <v>1494.2021239091428</v>
      </c>
      <c r="U423" s="102">
        <v>2309.1098278765153</v>
      </c>
      <c r="V423" s="102">
        <v>1538.1855303406724</v>
      </c>
      <c r="W423" s="108"/>
      <c r="X423" s="108"/>
    </row>
    <row r="424" spans="1:162" ht="15.75" customHeight="1" x14ac:dyDescent="0.25">
      <c r="B424" s="102" t="str">
        <v>2013-14</v>
      </c>
      <c r="C424" s="106">
        <v>11876318076.05714</v>
      </c>
      <c r="D424" s="106">
        <v>10146597252.427711</v>
      </c>
      <c r="E424" s="106">
        <v>7624624790.5490208</v>
      </c>
      <c r="F424" s="106">
        <v>4025849819.0961938</v>
      </c>
      <c r="G424" s="106">
        <v>2644114546.4391894</v>
      </c>
      <c r="H424" s="106">
        <v>863184606.89790678</v>
      </c>
      <c r="I424" s="106">
        <v>638705526.31064355</v>
      </c>
      <c r="J424" s="106">
        <v>691584702.72217977</v>
      </c>
      <c r="K424" s="106">
        <v>38510979320.499985</v>
      </c>
      <c r="L424" s="108"/>
      <c r="M424" s="104" t="s">
        <v>32</v>
      </c>
      <c r="N424" s="102">
        <v>1590.8856956009813</v>
      </c>
      <c r="O424" s="102">
        <v>1753.3171707535903</v>
      </c>
      <c r="P424" s="102">
        <v>1626.6154239208972</v>
      </c>
      <c r="Q424" s="102">
        <v>1579.2941629825661</v>
      </c>
      <c r="R424" s="102">
        <v>1576.6349404131686</v>
      </c>
      <c r="S424" s="102">
        <v>1679.5860246648001</v>
      </c>
      <c r="T424" s="102">
        <v>1663.7462393737981</v>
      </c>
      <c r="U424" s="102">
        <v>2836.6072455761309</v>
      </c>
      <c r="V424" s="102">
        <v>1652.2953372776317</v>
      </c>
      <c r="W424" s="108"/>
      <c r="X424" s="108"/>
    </row>
    <row r="425" spans="1:162" s="114" customFormat="1" ht="15.75" customHeight="1" x14ac:dyDescent="0.25">
      <c r="B425" s="102" t="s">
        <v>300</v>
      </c>
      <c r="C425" s="106"/>
      <c r="D425" s="106"/>
      <c r="E425" s="106"/>
      <c r="F425" s="106"/>
      <c r="G425" s="106"/>
      <c r="H425" s="106"/>
      <c r="I425" s="106"/>
      <c r="J425" s="106"/>
      <c r="K425" s="106"/>
      <c r="L425" s="116"/>
      <c r="M425" s="102" t="s">
        <v>300</v>
      </c>
      <c r="N425" s="102"/>
      <c r="O425" s="102"/>
      <c r="P425" s="102"/>
      <c r="Q425" s="102"/>
      <c r="R425" s="102"/>
      <c r="S425" s="102"/>
      <c r="T425" s="102"/>
      <c r="U425" s="102"/>
      <c r="V425" s="102"/>
      <c r="W425" s="116"/>
      <c r="X425" s="116"/>
      <c r="Y425" s="113"/>
      <c r="Z425" s="113"/>
      <c r="AA425" s="113"/>
      <c r="AB425" s="113"/>
      <c r="AC425" s="113"/>
      <c r="AD425" s="113"/>
      <c r="AE425" s="113"/>
      <c r="AF425" s="113"/>
      <c r="AG425" s="113"/>
      <c r="AH425" s="113"/>
      <c r="AI425" s="113"/>
      <c r="AJ425" s="113"/>
      <c r="AK425" s="113"/>
      <c r="AL425" s="113"/>
      <c r="AM425" s="113"/>
      <c r="AN425" s="113"/>
      <c r="AO425" s="113"/>
      <c r="AP425" s="113"/>
      <c r="AQ425" s="113"/>
      <c r="AR425" s="113"/>
      <c r="AS425" s="113"/>
      <c r="AT425" s="113"/>
      <c r="AU425" s="113"/>
      <c r="AV425" s="113"/>
      <c r="AW425" s="113"/>
      <c r="AX425" s="113"/>
      <c r="AY425" s="113"/>
      <c r="AZ425" s="113"/>
      <c r="BA425" s="113"/>
      <c r="BB425" s="113"/>
      <c r="BC425" s="113"/>
      <c r="BD425" s="113"/>
      <c r="BE425" s="113"/>
      <c r="BF425" s="113"/>
      <c r="BG425" s="113"/>
      <c r="BH425" s="113"/>
      <c r="BI425" s="113"/>
      <c r="BJ425" s="113"/>
      <c r="BK425" s="113"/>
      <c r="BL425" s="113"/>
      <c r="BM425" s="113"/>
      <c r="BN425" s="113"/>
      <c r="BO425" s="113"/>
      <c r="BP425" s="113"/>
      <c r="BQ425" s="113"/>
      <c r="BR425" s="113"/>
      <c r="BS425" s="113"/>
      <c r="BT425" s="113"/>
      <c r="BU425" s="113"/>
      <c r="BV425" s="113"/>
      <c r="BW425" s="113"/>
      <c r="BX425" s="113"/>
      <c r="BY425" s="113"/>
      <c r="BZ425" s="113"/>
      <c r="CA425" s="113"/>
      <c r="CB425" s="113"/>
      <c r="CC425" s="113"/>
      <c r="CD425" s="113"/>
      <c r="CE425" s="113"/>
      <c r="CF425" s="113"/>
      <c r="CG425" s="113"/>
      <c r="CH425" s="113"/>
      <c r="CI425" s="113"/>
      <c r="CJ425" s="113"/>
      <c r="CK425" s="113"/>
      <c r="CL425" s="113"/>
      <c r="CM425" s="113"/>
      <c r="CN425" s="113"/>
      <c r="CO425" s="113"/>
      <c r="CP425" s="113"/>
      <c r="CQ425" s="113"/>
      <c r="CR425" s="113"/>
      <c r="CS425" s="113"/>
      <c r="CT425" s="113"/>
      <c r="CU425" s="113"/>
      <c r="CV425" s="113"/>
      <c r="CW425" s="113"/>
      <c r="CX425" s="113"/>
      <c r="CY425" s="113"/>
      <c r="CZ425" s="113"/>
      <c r="DA425" s="113"/>
      <c r="DB425" s="113"/>
      <c r="DC425" s="113"/>
      <c r="DD425" s="113"/>
      <c r="DE425" s="113"/>
      <c r="DF425" s="113"/>
      <c r="DG425" s="113"/>
      <c r="DH425" s="113"/>
      <c r="DI425" s="113"/>
      <c r="DJ425" s="113"/>
      <c r="DK425" s="113"/>
      <c r="DL425" s="113"/>
      <c r="DM425" s="113"/>
      <c r="DN425" s="113"/>
      <c r="DO425" s="113"/>
      <c r="DP425" s="113"/>
      <c r="DQ425" s="113"/>
      <c r="DR425" s="113"/>
      <c r="DS425" s="113"/>
      <c r="DT425" s="113"/>
      <c r="DU425" s="113"/>
      <c r="DV425" s="113"/>
      <c r="DW425" s="113"/>
      <c r="DX425" s="113"/>
      <c r="DY425" s="113"/>
      <c r="DZ425" s="113"/>
      <c r="EA425" s="113"/>
      <c r="EB425" s="113"/>
      <c r="EC425" s="113"/>
      <c r="ED425" s="113"/>
      <c r="EE425" s="113"/>
      <c r="EF425" s="113"/>
      <c r="EG425" s="113"/>
      <c r="EH425" s="113"/>
      <c r="EI425" s="113"/>
      <c r="EJ425" s="113"/>
      <c r="EK425" s="113"/>
      <c r="EL425" s="113"/>
      <c r="EM425" s="113"/>
      <c r="EN425" s="113"/>
      <c r="EO425" s="113"/>
      <c r="EP425" s="113"/>
      <c r="EQ425" s="113"/>
      <c r="ER425" s="113"/>
      <c r="ES425" s="113"/>
      <c r="ET425" s="113"/>
      <c r="EU425" s="113"/>
      <c r="EV425" s="113"/>
      <c r="EW425" s="113"/>
      <c r="EX425" s="113"/>
      <c r="EY425" s="113"/>
      <c r="EZ425" s="113"/>
      <c r="FA425" s="113"/>
      <c r="FB425" s="113"/>
      <c r="FC425" s="113"/>
      <c r="FD425" s="113"/>
      <c r="FE425" s="113"/>
      <c r="FF425" s="113"/>
    </row>
    <row r="426" spans="1:162" s="114" customFormat="1" ht="15.75" customHeight="1" x14ac:dyDescent="0.25">
      <c r="B426" s="60" t="str">
        <f t="array" ref="B426:B429">Label_FinancialYears</f>
        <v>2010-11</v>
      </c>
      <c r="C426" s="106">
        <f t="array" ref="C426:J429">Population/Population_Total*K426:K429</f>
        <v>4708009427.2784615</v>
      </c>
      <c r="D426" s="106">
        <v>3603656266.8706169</v>
      </c>
      <c r="E426" s="106">
        <v>2909359248.4512806</v>
      </c>
      <c r="F426" s="106">
        <v>1520659640.439203</v>
      </c>
      <c r="G426" s="106">
        <v>1070453666.4780004</v>
      </c>
      <c r="H426" s="106">
        <v>334561605.73699367</v>
      </c>
      <c r="I426" s="106">
        <v>239228868.98732623</v>
      </c>
      <c r="J426" s="106">
        <v>151012022.75811741</v>
      </c>
      <c r="K426" s="106">
        <f t="array" ref="K426:K429">Input!J1304:J1307</f>
        <v>14536940747</v>
      </c>
      <c r="L426" s="116"/>
      <c r="M426" s="60" t="str">
        <f t="array" ref="M426:M429">Label_FinancialYears</f>
        <v>2010-11</v>
      </c>
      <c r="N426" s="60">
        <f t="array" ref="N426:V429">C426:K429/Population_IncludingTotal</f>
        <v>655.72157394568546</v>
      </c>
      <c r="O426" s="60">
        <v>655.72157394568546</v>
      </c>
      <c r="P426" s="60">
        <v>655.72157394568546</v>
      </c>
      <c r="Q426" s="60">
        <v>655.72157394568535</v>
      </c>
      <c r="R426" s="60">
        <v>655.72157394568535</v>
      </c>
      <c r="S426" s="60">
        <v>655.72157394568546</v>
      </c>
      <c r="T426" s="60">
        <v>655.72157394568535</v>
      </c>
      <c r="U426" s="60">
        <v>655.72157394568546</v>
      </c>
      <c r="V426" s="60">
        <v>655.72157394568546</v>
      </c>
      <c r="W426" s="116"/>
      <c r="X426" s="116"/>
      <c r="Y426" s="113"/>
      <c r="Z426" s="113"/>
      <c r="AA426" s="113"/>
      <c r="AB426" s="113"/>
      <c r="AC426" s="113"/>
      <c r="AD426" s="113"/>
      <c r="AE426" s="113"/>
      <c r="AF426" s="113"/>
      <c r="AG426" s="113"/>
      <c r="AH426" s="113"/>
      <c r="AI426" s="113"/>
      <c r="AJ426" s="113"/>
      <c r="AK426" s="113"/>
      <c r="AL426" s="113"/>
      <c r="AM426" s="113"/>
      <c r="AN426" s="113"/>
      <c r="AO426" s="113"/>
      <c r="AP426" s="113"/>
      <c r="AQ426" s="113"/>
      <c r="AR426" s="113"/>
      <c r="AS426" s="113"/>
      <c r="AT426" s="113"/>
      <c r="AU426" s="113"/>
      <c r="AV426" s="113"/>
      <c r="AW426" s="113"/>
      <c r="AX426" s="113"/>
      <c r="AY426" s="113"/>
      <c r="AZ426" s="113"/>
      <c r="BA426" s="113"/>
      <c r="BB426" s="113"/>
      <c r="BC426" s="113"/>
      <c r="BD426" s="113"/>
      <c r="BE426" s="113"/>
      <c r="BF426" s="113"/>
      <c r="BG426" s="113"/>
      <c r="BH426" s="113"/>
      <c r="BI426" s="113"/>
      <c r="BJ426" s="113"/>
      <c r="BK426" s="113"/>
      <c r="BL426" s="113"/>
      <c r="BM426" s="113"/>
      <c r="BN426" s="113"/>
      <c r="BO426" s="113"/>
      <c r="BP426" s="113"/>
      <c r="BQ426" s="113"/>
      <c r="BR426" s="113"/>
      <c r="BS426" s="113"/>
      <c r="BT426" s="113"/>
      <c r="BU426" s="113"/>
      <c r="BV426" s="113"/>
      <c r="BW426" s="113"/>
      <c r="BX426" s="113"/>
      <c r="BY426" s="113"/>
      <c r="BZ426" s="113"/>
      <c r="CA426" s="113"/>
      <c r="CB426" s="113"/>
      <c r="CC426" s="113"/>
      <c r="CD426" s="113"/>
      <c r="CE426" s="113"/>
      <c r="CF426" s="113"/>
      <c r="CG426" s="113"/>
      <c r="CH426" s="113"/>
      <c r="CI426" s="113"/>
      <c r="CJ426" s="113"/>
      <c r="CK426" s="113"/>
      <c r="CL426" s="113"/>
      <c r="CM426" s="113"/>
      <c r="CN426" s="113"/>
      <c r="CO426" s="113"/>
      <c r="CP426" s="113"/>
      <c r="CQ426" s="113"/>
      <c r="CR426" s="113"/>
      <c r="CS426" s="113"/>
      <c r="CT426" s="113"/>
      <c r="CU426" s="113"/>
      <c r="CV426" s="113"/>
      <c r="CW426" s="113"/>
      <c r="CX426" s="113"/>
      <c r="CY426" s="113"/>
      <c r="CZ426" s="113"/>
      <c r="DA426" s="113"/>
      <c r="DB426" s="113"/>
      <c r="DC426" s="113"/>
      <c r="DD426" s="113"/>
      <c r="DE426" s="113"/>
      <c r="DF426" s="113"/>
      <c r="DG426" s="113"/>
      <c r="DH426" s="113"/>
      <c r="DI426" s="113"/>
      <c r="DJ426" s="113"/>
      <c r="DK426" s="113"/>
      <c r="DL426" s="113"/>
      <c r="DM426" s="113"/>
      <c r="DN426" s="113"/>
      <c r="DO426" s="113"/>
      <c r="DP426" s="113"/>
      <c r="DQ426" s="113"/>
      <c r="DR426" s="113"/>
      <c r="DS426" s="113"/>
      <c r="DT426" s="113"/>
      <c r="DU426" s="113"/>
      <c r="DV426" s="113"/>
      <c r="DW426" s="113"/>
      <c r="DX426" s="113"/>
      <c r="DY426" s="113"/>
      <c r="DZ426" s="113"/>
      <c r="EA426" s="113"/>
      <c r="EB426" s="113"/>
      <c r="EC426" s="113"/>
      <c r="ED426" s="113"/>
      <c r="EE426" s="113"/>
      <c r="EF426" s="113"/>
      <c r="EG426" s="113"/>
      <c r="EH426" s="113"/>
      <c r="EI426" s="113"/>
      <c r="EJ426" s="113"/>
      <c r="EK426" s="113"/>
      <c r="EL426" s="113"/>
      <c r="EM426" s="113"/>
      <c r="EN426" s="113"/>
      <c r="EO426" s="113"/>
      <c r="EP426" s="113"/>
      <c r="EQ426" s="113"/>
      <c r="ER426" s="113"/>
      <c r="ES426" s="113"/>
      <c r="ET426" s="113"/>
      <c r="EU426" s="113"/>
      <c r="EV426" s="113"/>
      <c r="EW426" s="113"/>
      <c r="EX426" s="113"/>
      <c r="EY426" s="113"/>
      <c r="EZ426" s="113"/>
      <c r="FA426" s="113"/>
      <c r="FB426" s="113"/>
      <c r="FC426" s="113"/>
      <c r="FD426" s="113"/>
      <c r="FE426" s="113"/>
      <c r="FF426" s="113"/>
    </row>
    <row r="427" spans="1:162" s="114" customFormat="1" ht="15.75" customHeight="1" x14ac:dyDescent="0.25">
      <c r="B427" s="102" t="str">
        <v>2011-12</v>
      </c>
      <c r="C427" s="106">
        <v>5726290972.8166838</v>
      </c>
      <c r="D427" s="106">
        <v>4402339435.3765011</v>
      </c>
      <c r="E427" s="106">
        <v>3563247153.13451</v>
      </c>
      <c r="F427" s="106">
        <v>1885943424.0123374</v>
      </c>
      <c r="G427" s="106">
        <v>1298740089.497098</v>
      </c>
      <c r="H427" s="106">
        <v>403704904.62527561</v>
      </c>
      <c r="I427" s="106">
        <v>292645523.23237848</v>
      </c>
      <c r="J427" s="106">
        <v>183503161.32431579</v>
      </c>
      <c r="K427" s="106">
        <v>17756414664.0191</v>
      </c>
      <c r="L427" s="116"/>
      <c r="M427" s="102" t="str">
        <v>2011-12</v>
      </c>
      <c r="N427" s="102">
        <v>788.57239195161117</v>
      </c>
      <c r="O427" s="102">
        <v>788.57239195161117</v>
      </c>
      <c r="P427" s="102">
        <v>788.57239195161117</v>
      </c>
      <c r="Q427" s="102">
        <v>788.57239195161105</v>
      </c>
      <c r="R427" s="102">
        <v>788.57239195161117</v>
      </c>
      <c r="S427" s="102">
        <v>788.57239195161117</v>
      </c>
      <c r="T427" s="102">
        <v>788.57239195161105</v>
      </c>
      <c r="U427" s="102">
        <v>788.57239195161117</v>
      </c>
      <c r="V427" s="102">
        <v>788.57239195161117</v>
      </c>
      <c r="W427" s="116"/>
      <c r="X427" s="116"/>
      <c r="Y427" s="113"/>
      <c r="Z427" s="113"/>
      <c r="AA427" s="113"/>
      <c r="AB427" s="113"/>
      <c r="AC427" s="113"/>
      <c r="AD427" s="113"/>
      <c r="AE427" s="113"/>
      <c r="AF427" s="113"/>
      <c r="AG427" s="113"/>
      <c r="AH427" s="113"/>
      <c r="AI427" s="113"/>
      <c r="AJ427" s="113"/>
      <c r="AK427" s="113"/>
      <c r="AL427" s="113"/>
      <c r="AM427" s="113"/>
      <c r="AN427" s="113"/>
      <c r="AO427" s="113"/>
      <c r="AP427" s="113"/>
      <c r="AQ427" s="113"/>
      <c r="AR427" s="113"/>
      <c r="AS427" s="113"/>
      <c r="AT427" s="113"/>
      <c r="AU427" s="113"/>
      <c r="AV427" s="113"/>
      <c r="AW427" s="113"/>
      <c r="AX427" s="113"/>
      <c r="AY427" s="113"/>
      <c r="AZ427" s="113"/>
      <c r="BA427" s="113"/>
      <c r="BB427" s="113"/>
      <c r="BC427" s="113"/>
      <c r="BD427" s="113"/>
      <c r="BE427" s="113"/>
      <c r="BF427" s="113"/>
      <c r="BG427" s="113"/>
      <c r="BH427" s="113"/>
      <c r="BI427" s="113"/>
      <c r="BJ427" s="113"/>
      <c r="BK427" s="113"/>
      <c r="BL427" s="113"/>
      <c r="BM427" s="113"/>
      <c r="BN427" s="113"/>
      <c r="BO427" s="113"/>
      <c r="BP427" s="113"/>
      <c r="BQ427" s="113"/>
      <c r="BR427" s="113"/>
      <c r="BS427" s="113"/>
      <c r="BT427" s="113"/>
      <c r="BU427" s="113"/>
      <c r="BV427" s="113"/>
      <c r="BW427" s="113"/>
      <c r="BX427" s="113"/>
      <c r="BY427" s="113"/>
      <c r="BZ427" s="113"/>
      <c r="CA427" s="113"/>
      <c r="CB427" s="113"/>
      <c r="CC427" s="113"/>
      <c r="CD427" s="113"/>
      <c r="CE427" s="113"/>
      <c r="CF427" s="113"/>
      <c r="CG427" s="113"/>
      <c r="CH427" s="113"/>
      <c r="CI427" s="113"/>
      <c r="CJ427" s="113"/>
      <c r="CK427" s="113"/>
      <c r="CL427" s="113"/>
      <c r="CM427" s="113"/>
      <c r="CN427" s="113"/>
      <c r="CO427" s="113"/>
      <c r="CP427" s="113"/>
      <c r="CQ427" s="113"/>
      <c r="CR427" s="113"/>
      <c r="CS427" s="113"/>
      <c r="CT427" s="113"/>
      <c r="CU427" s="113"/>
      <c r="CV427" s="113"/>
      <c r="CW427" s="113"/>
      <c r="CX427" s="113"/>
      <c r="CY427" s="113"/>
      <c r="CZ427" s="113"/>
      <c r="DA427" s="113"/>
      <c r="DB427" s="113"/>
      <c r="DC427" s="113"/>
      <c r="DD427" s="113"/>
      <c r="DE427" s="113"/>
      <c r="DF427" s="113"/>
      <c r="DG427" s="113"/>
      <c r="DH427" s="113"/>
      <c r="DI427" s="113"/>
      <c r="DJ427" s="113"/>
      <c r="DK427" s="113"/>
      <c r="DL427" s="113"/>
      <c r="DM427" s="113"/>
      <c r="DN427" s="113"/>
      <c r="DO427" s="113"/>
      <c r="DP427" s="113"/>
      <c r="DQ427" s="113"/>
      <c r="DR427" s="113"/>
      <c r="DS427" s="113"/>
      <c r="DT427" s="113"/>
      <c r="DU427" s="113"/>
      <c r="DV427" s="113"/>
      <c r="DW427" s="113"/>
      <c r="DX427" s="113"/>
      <c r="DY427" s="113"/>
      <c r="DZ427" s="113"/>
      <c r="EA427" s="113"/>
      <c r="EB427" s="113"/>
      <c r="EC427" s="113"/>
      <c r="ED427" s="113"/>
      <c r="EE427" s="113"/>
      <c r="EF427" s="113"/>
      <c r="EG427" s="113"/>
      <c r="EH427" s="113"/>
      <c r="EI427" s="113"/>
      <c r="EJ427" s="113"/>
      <c r="EK427" s="113"/>
      <c r="EL427" s="113"/>
      <c r="EM427" s="113"/>
      <c r="EN427" s="113"/>
      <c r="EO427" s="113"/>
      <c r="EP427" s="113"/>
      <c r="EQ427" s="113"/>
      <c r="ER427" s="113"/>
      <c r="ES427" s="113"/>
      <c r="ET427" s="113"/>
      <c r="EU427" s="113"/>
      <c r="EV427" s="113"/>
      <c r="EW427" s="113"/>
      <c r="EX427" s="113"/>
      <c r="EY427" s="113"/>
      <c r="EZ427" s="113"/>
      <c r="FA427" s="113"/>
      <c r="FB427" s="113"/>
      <c r="FC427" s="113"/>
      <c r="FD427" s="113"/>
      <c r="FE427" s="113"/>
      <c r="FF427" s="113"/>
    </row>
    <row r="428" spans="1:162" s="114" customFormat="1" ht="15.75" customHeight="1" x14ac:dyDescent="0.25">
      <c r="B428" s="102" t="str">
        <v>2012-13</v>
      </c>
      <c r="C428" s="106">
        <v>3032111374.2085514</v>
      </c>
      <c r="D428" s="106">
        <v>2341207816.5810671</v>
      </c>
      <c r="E428" s="106">
        <v>1899543372.9151137</v>
      </c>
      <c r="F428" s="106">
        <v>1021923560.3578093</v>
      </c>
      <c r="G428" s="106">
        <v>685071250.5862335</v>
      </c>
      <c r="H428" s="106">
        <v>211215571.40590435</v>
      </c>
      <c r="I428" s="106">
        <v>155761875.71046239</v>
      </c>
      <c r="J428" s="106">
        <v>98624555.234898239</v>
      </c>
      <c r="K428" s="106">
        <v>9445459377.0000401</v>
      </c>
      <c r="L428" s="116"/>
      <c r="M428" s="102" t="str">
        <v>2012-13</v>
      </c>
      <c r="N428" s="102">
        <v>412.14804898952013</v>
      </c>
      <c r="O428" s="102">
        <v>412.14804898952013</v>
      </c>
      <c r="P428" s="102">
        <v>412.14804898952019</v>
      </c>
      <c r="Q428" s="102">
        <v>412.14804898952019</v>
      </c>
      <c r="R428" s="102">
        <v>412.14804898952019</v>
      </c>
      <c r="S428" s="102">
        <v>412.14804898952019</v>
      </c>
      <c r="T428" s="102">
        <v>412.14804898952019</v>
      </c>
      <c r="U428" s="102">
        <v>412.14804898952019</v>
      </c>
      <c r="V428" s="102">
        <v>412.14804898952019</v>
      </c>
      <c r="W428" s="116"/>
      <c r="X428" s="116"/>
      <c r="Y428" s="113"/>
      <c r="Z428" s="113"/>
      <c r="AA428" s="113"/>
      <c r="AB428" s="113"/>
      <c r="AC428" s="113"/>
      <c r="AD428" s="113"/>
      <c r="AE428" s="113"/>
      <c r="AF428" s="113"/>
      <c r="AG428" s="113"/>
      <c r="AH428" s="113"/>
      <c r="AI428" s="113"/>
      <c r="AJ428" s="113"/>
      <c r="AK428" s="113"/>
      <c r="AL428" s="113"/>
      <c r="AM428" s="113"/>
      <c r="AN428" s="113"/>
      <c r="AO428" s="113"/>
      <c r="AP428" s="113"/>
      <c r="AQ428" s="113"/>
      <c r="AR428" s="113"/>
      <c r="AS428" s="113"/>
      <c r="AT428" s="113"/>
      <c r="AU428" s="113"/>
      <c r="AV428" s="113"/>
      <c r="AW428" s="113"/>
      <c r="AX428" s="113"/>
      <c r="AY428" s="113"/>
      <c r="AZ428" s="113"/>
      <c r="BA428" s="113"/>
      <c r="BB428" s="113"/>
      <c r="BC428" s="113"/>
      <c r="BD428" s="113"/>
      <c r="BE428" s="113"/>
      <c r="BF428" s="113"/>
      <c r="BG428" s="113"/>
      <c r="BH428" s="113"/>
      <c r="BI428" s="113"/>
      <c r="BJ428" s="113"/>
      <c r="BK428" s="113"/>
      <c r="BL428" s="113"/>
      <c r="BM428" s="113"/>
      <c r="BN428" s="113"/>
      <c r="BO428" s="113"/>
      <c r="BP428" s="113"/>
      <c r="BQ428" s="113"/>
      <c r="BR428" s="113"/>
      <c r="BS428" s="113"/>
      <c r="BT428" s="113"/>
      <c r="BU428" s="113"/>
      <c r="BV428" s="113"/>
      <c r="BW428" s="113"/>
      <c r="BX428" s="113"/>
      <c r="BY428" s="113"/>
      <c r="BZ428" s="113"/>
      <c r="CA428" s="113"/>
      <c r="CB428" s="113"/>
      <c r="CC428" s="113"/>
      <c r="CD428" s="113"/>
      <c r="CE428" s="113"/>
      <c r="CF428" s="113"/>
      <c r="CG428" s="113"/>
      <c r="CH428" s="113"/>
      <c r="CI428" s="113"/>
      <c r="CJ428" s="113"/>
      <c r="CK428" s="113"/>
      <c r="CL428" s="113"/>
      <c r="CM428" s="113"/>
      <c r="CN428" s="113"/>
      <c r="CO428" s="113"/>
      <c r="CP428" s="113"/>
      <c r="CQ428" s="113"/>
      <c r="CR428" s="113"/>
      <c r="CS428" s="113"/>
      <c r="CT428" s="113"/>
      <c r="CU428" s="113"/>
      <c r="CV428" s="113"/>
      <c r="CW428" s="113"/>
      <c r="CX428" s="113"/>
      <c r="CY428" s="113"/>
      <c r="CZ428" s="113"/>
      <c r="DA428" s="113"/>
      <c r="DB428" s="113"/>
      <c r="DC428" s="113"/>
      <c r="DD428" s="113"/>
      <c r="DE428" s="113"/>
      <c r="DF428" s="113"/>
      <c r="DG428" s="113"/>
      <c r="DH428" s="113"/>
      <c r="DI428" s="113"/>
      <c r="DJ428" s="113"/>
      <c r="DK428" s="113"/>
      <c r="DL428" s="113"/>
      <c r="DM428" s="113"/>
      <c r="DN428" s="113"/>
      <c r="DO428" s="113"/>
      <c r="DP428" s="113"/>
      <c r="DQ428" s="113"/>
      <c r="DR428" s="113"/>
      <c r="DS428" s="113"/>
      <c r="DT428" s="113"/>
      <c r="DU428" s="113"/>
      <c r="DV428" s="113"/>
      <c r="DW428" s="113"/>
      <c r="DX428" s="113"/>
      <c r="DY428" s="113"/>
      <c r="DZ428" s="113"/>
      <c r="EA428" s="113"/>
      <c r="EB428" s="113"/>
      <c r="EC428" s="113"/>
      <c r="ED428" s="113"/>
      <c r="EE428" s="113"/>
      <c r="EF428" s="113"/>
      <c r="EG428" s="113"/>
      <c r="EH428" s="113"/>
      <c r="EI428" s="113"/>
      <c r="EJ428" s="113"/>
      <c r="EK428" s="113"/>
      <c r="EL428" s="113"/>
      <c r="EM428" s="113"/>
      <c r="EN428" s="113"/>
      <c r="EO428" s="113"/>
      <c r="EP428" s="113"/>
      <c r="EQ428" s="113"/>
      <c r="ER428" s="113"/>
      <c r="ES428" s="113"/>
      <c r="ET428" s="113"/>
      <c r="EU428" s="113"/>
      <c r="EV428" s="113"/>
      <c r="EW428" s="113"/>
      <c r="EX428" s="113"/>
      <c r="EY428" s="113"/>
      <c r="EZ428" s="113"/>
      <c r="FA428" s="113"/>
      <c r="FB428" s="113"/>
      <c r="FC428" s="113"/>
      <c r="FD428" s="113"/>
      <c r="FE428" s="113"/>
      <c r="FF428" s="113"/>
    </row>
    <row r="429" spans="1:162" s="114" customFormat="1" ht="15.75" customHeight="1" x14ac:dyDescent="0.25">
      <c r="B429" s="102" t="str">
        <v>2013-14</v>
      </c>
      <c r="C429" s="106">
        <v>4036163102.3197641</v>
      </c>
      <c r="D429" s="106">
        <v>3128857618.0903983</v>
      </c>
      <c r="E429" s="106">
        <v>2534308353.0496073</v>
      </c>
      <c r="F429" s="106">
        <v>1378225890.0018158</v>
      </c>
      <c r="G429" s="106">
        <v>906723731.89372325</v>
      </c>
      <c r="H429" s="106">
        <v>277860810.9664076</v>
      </c>
      <c r="I429" s="106">
        <v>207557987.58726439</v>
      </c>
      <c r="J429" s="106">
        <v>131817185.59111886</v>
      </c>
      <c r="K429" s="106">
        <v>12601514679.500099</v>
      </c>
      <c r="L429" s="116"/>
      <c r="M429" s="102" t="str">
        <v>2013-14</v>
      </c>
      <c r="N429" s="102">
        <v>540.66202197278528</v>
      </c>
      <c r="O429" s="102">
        <v>540.66202197278528</v>
      </c>
      <c r="P429" s="102">
        <v>540.66202197278528</v>
      </c>
      <c r="Q429" s="102">
        <v>540.66202197278528</v>
      </c>
      <c r="R429" s="102">
        <v>540.66202197278528</v>
      </c>
      <c r="S429" s="102">
        <v>540.66202197278528</v>
      </c>
      <c r="T429" s="102">
        <v>540.66202197278528</v>
      </c>
      <c r="U429" s="102">
        <v>540.66202197278528</v>
      </c>
      <c r="V429" s="102">
        <v>540.66202197278528</v>
      </c>
      <c r="W429" s="116"/>
      <c r="X429" s="116"/>
      <c r="Y429" s="113"/>
      <c r="Z429" s="113"/>
      <c r="AA429" s="113"/>
      <c r="AB429" s="113"/>
      <c r="AC429" s="113"/>
      <c r="AD429" s="113"/>
      <c r="AE429" s="113"/>
      <c r="AF429" s="113"/>
      <c r="AG429" s="113"/>
      <c r="AH429" s="113"/>
      <c r="AI429" s="113"/>
      <c r="AJ429" s="113"/>
      <c r="AK429" s="113"/>
      <c r="AL429" s="113"/>
      <c r="AM429" s="113"/>
      <c r="AN429" s="113"/>
      <c r="AO429" s="113"/>
      <c r="AP429" s="113"/>
      <c r="AQ429" s="113"/>
      <c r="AR429" s="113"/>
      <c r="AS429" s="113"/>
      <c r="AT429" s="113"/>
      <c r="AU429" s="113"/>
      <c r="AV429" s="113"/>
      <c r="AW429" s="113"/>
      <c r="AX429" s="113"/>
      <c r="AY429" s="113"/>
      <c r="AZ429" s="113"/>
      <c r="BA429" s="113"/>
      <c r="BB429" s="113"/>
      <c r="BC429" s="113"/>
      <c r="BD429" s="113"/>
      <c r="BE429" s="113"/>
      <c r="BF429" s="113"/>
      <c r="BG429" s="113"/>
      <c r="BH429" s="113"/>
      <c r="BI429" s="113"/>
      <c r="BJ429" s="113"/>
      <c r="BK429" s="113"/>
      <c r="BL429" s="113"/>
      <c r="BM429" s="113"/>
      <c r="BN429" s="113"/>
      <c r="BO429" s="113"/>
      <c r="BP429" s="113"/>
      <c r="BQ429" s="113"/>
      <c r="BR429" s="113"/>
      <c r="BS429" s="113"/>
      <c r="BT429" s="113"/>
      <c r="BU429" s="113"/>
      <c r="BV429" s="113"/>
      <c r="BW429" s="113"/>
      <c r="BX429" s="113"/>
      <c r="BY429" s="113"/>
      <c r="BZ429" s="113"/>
      <c r="CA429" s="113"/>
      <c r="CB429" s="113"/>
      <c r="CC429" s="113"/>
      <c r="CD429" s="113"/>
      <c r="CE429" s="113"/>
      <c r="CF429" s="113"/>
      <c r="CG429" s="113"/>
      <c r="CH429" s="113"/>
      <c r="CI429" s="113"/>
      <c r="CJ429" s="113"/>
      <c r="CK429" s="113"/>
      <c r="CL429" s="113"/>
      <c r="CM429" s="113"/>
      <c r="CN429" s="113"/>
      <c r="CO429" s="113"/>
      <c r="CP429" s="113"/>
      <c r="CQ429" s="113"/>
      <c r="CR429" s="113"/>
      <c r="CS429" s="113"/>
      <c r="CT429" s="113"/>
      <c r="CU429" s="113"/>
      <c r="CV429" s="113"/>
      <c r="CW429" s="113"/>
      <c r="CX429" s="113"/>
      <c r="CY429" s="113"/>
      <c r="CZ429" s="113"/>
      <c r="DA429" s="113"/>
      <c r="DB429" s="113"/>
      <c r="DC429" s="113"/>
      <c r="DD429" s="113"/>
      <c r="DE429" s="113"/>
      <c r="DF429" s="113"/>
      <c r="DG429" s="113"/>
      <c r="DH429" s="113"/>
      <c r="DI429" s="113"/>
      <c r="DJ429" s="113"/>
      <c r="DK429" s="113"/>
      <c r="DL429" s="113"/>
      <c r="DM429" s="113"/>
      <c r="DN429" s="113"/>
      <c r="DO429" s="113"/>
      <c r="DP429" s="113"/>
      <c r="DQ429" s="113"/>
      <c r="DR429" s="113"/>
      <c r="DS429" s="113"/>
      <c r="DT429" s="113"/>
      <c r="DU429" s="113"/>
      <c r="DV429" s="113"/>
      <c r="DW429" s="113"/>
      <c r="DX429" s="113"/>
      <c r="DY429" s="113"/>
      <c r="DZ429" s="113"/>
      <c r="EA429" s="113"/>
      <c r="EB429" s="113"/>
      <c r="EC429" s="113"/>
      <c r="ED429" s="113"/>
      <c r="EE429" s="113"/>
      <c r="EF429" s="113"/>
      <c r="EG429" s="113"/>
      <c r="EH429" s="113"/>
      <c r="EI429" s="113"/>
      <c r="EJ429" s="113"/>
      <c r="EK429" s="113"/>
      <c r="EL429" s="113"/>
      <c r="EM429" s="113"/>
      <c r="EN429" s="113"/>
      <c r="EO429" s="113"/>
      <c r="EP429" s="113"/>
      <c r="EQ429" s="113"/>
      <c r="ER429" s="113"/>
      <c r="ES429" s="113"/>
      <c r="ET429" s="113"/>
      <c r="EU429" s="113"/>
      <c r="EV429" s="113"/>
      <c r="EW429" s="113"/>
      <c r="EX429" s="113"/>
      <c r="EY429" s="113"/>
      <c r="EZ429" s="113"/>
      <c r="FA429" s="113"/>
      <c r="FB429" s="113"/>
      <c r="FC429" s="113"/>
      <c r="FD429" s="113"/>
      <c r="FE429" s="113"/>
      <c r="FF429" s="113"/>
    </row>
    <row r="430" spans="1:162" s="72" customFormat="1" ht="15.75" customHeight="1" x14ac:dyDescent="0.25">
      <c r="A430" s="22"/>
      <c r="B430" s="97" t="s">
        <v>301</v>
      </c>
      <c r="C430" s="98"/>
      <c r="D430" s="98"/>
      <c r="E430" s="98"/>
      <c r="F430" s="98"/>
      <c r="G430" s="98"/>
      <c r="H430" s="98"/>
      <c r="I430" s="98"/>
      <c r="J430" s="98"/>
      <c r="K430" s="98"/>
      <c r="L430" s="108"/>
      <c r="M430" s="99" t="s">
        <v>283</v>
      </c>
      <c r="N430" s="98"/>
      <c r="O430" s="98"/>
      <c r="P430" s="98"/>
      <c r="Q430" s="98"/>
      <c r="R430" s="98"/>
      <c r="S430" s="98"/>
      <c r="T430" s="98"/>
      <c r="U430" s="98"/>
      <c r="V430" s="98"/>
      <c r="W430" s="108"/>
      <c r="X430" s="108"/>
      <c r="Y430" s="71"/>
      <c r="Z430" s="71"/>
      <c r="AA430" s="71"/>
      <c r="AB430" s="71"/>
      <c r="AC430" s="71"/>
      <c r="AD430" s="7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  <c r="AV430" s="71"/>
      <c r="AW430" s="71"/>
      <c r="AX430" s="71"/>
      <c r="AY430" s="71"/>
      <c r="AZ430" s="71"/>
      <c r="BA430" s="71"/>
      <c r="BB430" s="71"/>
      <c r="BC430" s="71"/>
      <c r="BD430" s="71"/>
      <c r="BE430" s="71"/>
      <c r="BF430" s="71"/>
      <c r="BG430" s="71"/>
      <c r="BH430" s="71"/>
      <c r="BI430" s="71"/>
      <c r="BJ430" s="71"/>
      <c r="BK430" s="71"/>
      <c r="BL430" s="71"/>
      <c r="BM430" s="71"/>
      <c r="BN430" s="71"/>
      <c r="BO430" s="71"/>
      <c r="BP430" s="71"/>
      <c r="BQ430" s="71"/>
      <c r="BR430" s="71"/>
      <c r="BS430" s="71"/>
      <c r="BT430" s="71"/>
      <c r="BU430" s="71"/>
      <c r="BV430" s="71"/>
      <c r="BW430" s="71"/>
      <c r="BX430" s="71"/>
      <c r="BY430" s="71"/>
      <c r="BZ430" s="71"/>
      <c r="CA430" s="71"/>
      <c r="CB430" s="71"/>
      <c r="CC430" s="71"/>
      <c r="CD430" s="71"/>
      <c r="CE430" s="71"/>
      <c r="CF430" s="71"/>
      <c r="CG430" s="71"/>
      <c r="CH430" s="71"/>
      <c r="CI430" s="71"/>
      <c r="CJ430" s="71"/>
      <c r="CK430" s="71"/>
      <c r="CL430" s="71"/>
      <c r="CM430" s="71"/>
      <c r="CN430" s="71"/>
      <c r="CO430" s="71"/>
      <c r="CP430" s="71"/>
      <c r="CQ430" s="71"/>
      <c r="CR430" s="71"/>
      <c r="CS430" s="71"/>
      <c r="CT430" s="71"/>
      <c r="CU430" s="71"/>
      <c r="CV430" s="71"/>
      <c r="CW430" s="71"/>
      <c r="CX430" s="71"/>
      <c r="CY430" s="71"/>
      <c r="CZ430" s="71"/>
      <c r="DA430" s="71"/>
      <c r="DB430" s="71"/>
      <c r="DC430" s="71"/>
      <c r="DD430" s="71"/>
      <c r="DE430" s="71"/>
      <c r="DF430" s="71"/>
      <c r="DG430" s="71"/>
      <c r="DH430" s="71"/>
      <c r="DI430" s="71"/>
      <c r="DJ430" s="71"/>
      <c r="DK430" s="71"/>
      <c r="DL430" s="71"/>
      <c r="DM430" s="71"/>
      <c r="DN430" s="71"/>
      <c r="DO430" s="71"/>
      <c r="DP430" s="71"/>
      <c r="DQ430" s="71"/>
      <c r="DR430" s="71"/>
      <c r="DS430" s="71"/>
      <c r="DT430" s="71"/>
      <c r="DU430" s="71"/>
      <c r="DV430" s="71"/>
      <c r="DW430" s="71"/>
      <c r="DX430" s="71"/>
      <c r="DY430" s="71"/>
      <c r="DZ430" s="71"/>
      <c r="EA430" s="71"/>
      <c r="EB430" s="71"/>
      <c r="EC430" s="71"/>
      <c r="ED430" s="71"/>
      <c r="EE430" s="71"/>
      <c r="EF430" s="71"/>
      <c r="EG430" s="71"/>
      <c r="EH430" s="71"/>
      <c r="EI430" s="71"/>
      <c r="EJ430" s="71"/>
      <c r="EK430" s="71"/>
      <c r="EL430" s="71"/>
      <c r="EM430" s="71"/>
      <c r="EN430" s="71"/>
      <c r="EO430" s="71"/>
      <c r="EP430" s="71"/>
      <c r="EQ430" s="71"/>
      <c r="ER430" s="71"/>
      <c r="ES430" s="71"/>
      <c r="ET430" s="71"/>
      <c r="EU430" s="71"/>
      <c r="EV430" s="71"/>
      <c r="EW430" s="71"/>
      <c r="EX430" s="71"/>
      <c r="EY430" s="71"/>
      <c r="EZ430" s="71"/>
      <c r="FA430" s="71"/>
      <c r="FB430" s="71"/>
      <c r="FC430" s="71"/>
      <c r="FD430" s="71"/>
      <c r="FE430" s="71"/>
      <c r="FF430" s="71"/>
    </row>
    <row r="431" spans="1:162" ht="15.75" customHeight="1" x14ac:dyDescent="0.25">
      <c r="B431" s="102" t="str">
        <f t="array" ref="B431:B434">Label_FinancialYears</f>
        <v>2010-11</v>
      </c>
      <c r="C431" s="106">
        <f t="array" ref="C431:K434">C421:K424+C426:K429</f>
        <v>16116842262.199446</v>
      </c>
      <c r="D431" s="106">
        <v>11960339165.178604</v>
      </c>
      <c r="E431" s="106">
        <v>10160386185.239147</v>
      </c>
      <c r="F431" s="106">
        <v>5561559244.5976868</v>
      </c>
      <c r="G431" s="106">
        <v>3897016223.1074066</v>
      </c>
      <c r="H431" s="106">
        <v>1513106936.9760041</v>
      </c>
      <c r="I431" s="103">
        <v>829539447.64286399</v>
      </c>
      <c r="J431" s="103">
        <v>700210535.05883932</v>
      </c>
      <c r="K431" s="106">
        <v>50739000000</v>
      </c>
      <c r="L431" s="108"/>
      <c r="M431" s="104" t="s">
        <v>9</v>
      </c>
      <c r="N431" s="102">
        <f t="array" ref="N431:V434">C431:K434/Population_IncludingTotal</f>
        <v>2244.7196290583584</v>
      </c>
      <c r="O431" s="102">
        <v>2176.3042425590802</v>
      </c>
      <c r="P431" s="102">
        <v>2289.9834129551218</v>
      </c>
      <c r="Q431" s="102">
        <v>2398.192392616193</v>
      </c>
      <c r="R431" s="102">
        <v>2387.1725526574915</v>
      </c>
      <c r="S431" s="102">
        <v>2965.602882244691</v>
      </c>
      <c r="T431" s="102">
        <v>2273.751134472112</v>
      </c>
      <c r="U431" s="102">
        <v>3040.4410573160949</v>
      </c>
      <c r="V431" s="102">
        <v>2288.6972932937233</v>
      </c>
      <c r="W431" s="108"/>
      <c r="X431" s="108"/>
    </row>
    <row r="432" spans="1:162" ht="15.75" customHeight="1" x14ac:dyDescent="0.25">
      <c r="A432" s="72"/>
      <c r="B432" s="102" t="str">
        <v>2011-12</v>
      </c>
      <c r="C432" s="106">
        <v>17158600385.272095</v>
      </c>
      <c r="D432" s="106">
        <v>13310543770.414032</v>
      </c>
      <c r="E432" s="106">
        <v>11290718894.560516</v>
      </c>
      <c r="F432" s="106">
        <v>5885289284.4043589</v>
      </c>
      <c r="G432" s="106">
        <v>4575434109.8757992</v>
      </c>
      <c r="H432" s="103">
        <v>1239958598.9157064</v>
      </c>
      <c r="I432" s="103">
        <v>843903085.65228415</v>
      </c>
      <c r="J432" s="103">
        <v>818551870.90520334</v>
      </c>
      <c r="K432" s="106">
        <v>55122999999.999985</v>
      </c>
      <c r="L432" s="108"/>
      <c r="M432" s="104" t="s">
        <v>10</v>
      </c>
      <c r="N432" s="102">
        <v>2362.9254280978735</v>
      </c>
      <c r="O432" s="102">
        <v>2384.2612532021471</v>
      </c>
      <c r="P432" s="102">
        <v>2498.7178331720779</v>
      </c>
      <c r="Q432" s="102">
        <v>2460.8249586068018</v>
      </c>
      <c r="R432" s="102">
        <v>2778.1240060425594</v>
      </c>
      <c r="S432" s="102">
        <v>2422.0590512159656</v>
      </c>
      <c r="T432" s="102">
        <v>2274.0094141120217</v>
      </c>
      <c r="U432" s="102">
        <v>3517.5819431000173</v>
      </c>
      <c r="V432" s="102">
        <v>2448.0435259056808</v>
      </c>
      <c r="W432" s="108"/>
      <c r="X432" s="108"/>
    </row>
    <row r="433" spans="2:22" ht="15.75" customHeight="1" x14ac:dyDescent="0.25">
      <c r="B433" s="60" t="str">
        <v>2012-13</v>
      </c>
      <c r="C433" s="62">
        <v>14056926709.300793</v>
      </c>
      <c r="D433" s="62">
        <v>10940144823.854797</v>
      </c>
      <c r="E433" s="62">
        <v>9125233069.6946487</v>
      </c>
      <c r="F433" s="62">
        <v>4860811319.5550632</v>
      </c>
      <c r="G433" s="62">
        <v>3292564778.8511224</v>
      </c>
      <c r="H433" s="61">
        <v>1049714414.5637729</v>
      </c>
      <c r="I433" s="61">
        <v>720461201.79307294</v>
      </c>
      <c r="J433" s="61">
        <v>651180682.3867811</v>
      </c>
      <c r="K433" s="62">
        <v>44697037000.000053</v>
      </c>
      <c r="L433"/>
      <c r="M433" s="72" t="s">
        <v>11</v>
      </c>
      <c r="N433" s="60">
        <v>1910.7262903689477</v>
      </c>
      <c r="O433" s="60">
        <v>1925.9116225739904</v>
      </c>
      <c r="P433" s="60">
        <v>1979.9216274159633</v>
      </c>
      <c r="Q433" s="60">
        <v>1960.3950623854362</v>
      </c>
      <c r="R433" s="60">
        <v>1980.8511138277368</v>
      </c>
      <c r="S433" s="60">
        <v>2048.323166132539</v>
      </c>
      <c r="T433" s="60">
        <v>1906.3501728986628</v>
      </c>
      <c r="U433" s="60">
        <v>2721.2578768660355</v>
      </c>
      <c r="V433" s="60">
        <v>1950.3335793301924</v>
      </c>
    </row>
    <row r="434" spans="2:22" ht="15.75" customHeight="1" x14ac:dyDescent="0.25">
      <c r="B434" s="63" t="str">
        <v>2013-14</v>
      </c>
      <c r="C434" s="65">
        <v>15912481178.376904</v>
      </c>
      <c r="D434" s="65">
        <v>13275454870.51811</v>
      </c>
      <c r="E434" s="65">
        <v>10158933143.598629</v>
      </c>
      <c r="F434" s="65">
        <v>5404075709.0980091</v>
      </c>
      <c r="G434" s="65">
        <v>3550838278.3329124</v>
      </c>
      <c r="H434" s="64">
        <v>1141045417.8643143</v>
      </c>
      <c r="I434" s="64">
        <v>846263513.89790797</v>
      </c>
      <c r="J434" s="64">
        <v>823401888.31329858</v>
      </c>
      <c r="K434" s="65">
        <v>51112494000.000084</v>
      </c>
      <c r="L434"/>
      <c r="M434" s="5" t="s">
        <v>32</v>
      </c>
      <c r="N434" s="63">
        <v>2131.5477175737665</v>
      </c>
      <c r="O434" s="63">
        <v>2293.9791927263755</v>
      </c>
      <c r="P434" s="63">
        <v>2167.2774458936829</v>
      </c>
      <c r="Q434" s="63">
        <v>2119.9561849553515</v>
      </c>
      <c r="R434" s="63">
        <v>2117.296962385954</v>
      </c>
      <c r="S434" s="63">
        <v>2220.2480466375855</v>
      </c>
      <c r="T434" s="63">
        <v>2204.4082613465835</v>
      </c>
      <c r="U434" s="63">
        <v>3377.2692675489161</v>
      </c>
      <c r="V434" s="63">
        <v>2192.9573592504171</v>
      </c>
    </row>
    <row r="435" spans="2:22" ht="12.75" customHeight="1" x14ac:dyDescent="0.25">
      <c r="B435" s="66" t="s">
        <v>194</v>
      </c>
      <c r="C435" s="66"/>
      <c r="D435"/>
      <c r="E435"/>
      <c r="F435"/>
      <c r="G435"/>
      <c r="H435"/>
      <c r="I435"/>
      <c r="J435"/>
      <c r="K435"/>
      <c r="L435"/>
      <c r="M435" s="66" t="s">
        <v>194</v>
      </c>
    </row>
    <row r="436" spans="2:22" ht="12.75" customHeight="1" x14ac:dyDescent="0.25">
      <c r="B436" s="66" t="s">
        <v>197</v>
      </c>
      <c r="C436"/>
      <c r="D436"/>
      <c r="F436"/>
      <c r="G436"/>
      <c r="H436"/>
      <c r="I436"/>
      <c r="J436"/>
      <c r="K436"/>
      <c r="L436"/>
      <c r="M436" s="66" t="s">
        <v>197</v>
      </c>
    </row>
    <row r="437" spans="2:22" ht="12.75" customHeight="1" x14ac:dyDescent="0.25">
      <c r="B437" s="66" t="s">
        <v>249</v>
      </c>
      <c r="C437"/>
      <c r="D437"/>
      <c r="F437"/>
      <c r="G437"/>
      <c r="H437"/>
      <c r="I437"/>
      <c r="J437"/>
      <c r="K437"/>
      <c r="L437"/>
      <c r="M437" s="66" t="s">
        <v>249</v>
      </c>
    </row>
    <row r="438" spans="2:22" ht="12.75" customHeight="1" x14ac:dyDescent="0.25">
      <c r="B438" s="66" t="s">
        <v>251</v>
      </c>
      <c r="C438"/>
      <c r="D438"/>
      <c r="F438"/>
      <c r="G438"/>
      <c r="H438"/>
      <c r="I438"/>
      <c r="J438"/>
      <c r="K438"/>
      <c r="L438"/>
      <c r="M438" s="66" t="s">
        <v>251</v>
      </c>
    </row>
    <row r="439" spans="2:22" x14ac:dyDescent="0.25">
      <c r="B439" s="66"/>
      <c r="F439"/>
      <c r="G439"/>
      <c r="H439"/>
      <c r="I439"/>
      <c r="J439"/>
      <c r="K439" s="111"/>
      <c r="L439"/>
    </row>
    <row r="440" spans="2:22" x14ac:dyDescent="0.25">
      <c r="B440"/>
      <c r="C440"/>
      <c r="D440"/>
      <c r="E440"/>
      <c r="F440"/>
      <c r="G440"/>
      <c r="H440"/>
      <c r="I440"/>
      <c r="J440"/>
      <c r="K440" s="111"/>
      <c r="L440"/>
    </row>
    <row r="441" spans="2:22" x14ac:dyDescent="0.25">
      <c r="K441" s="111"/>
    </row>
    <row r="442" spans="2:22" x14ac:dyDescent="0.25">
      <c r="K442" s="111"/>
    </row>
  </sheetData>
  <sortState ref="CD41:CN951">
    <sortCondition ref="CD951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5" x14ac:dyDescent="0.25"/>
  <cols>
    <col min="1" max="1" width="69.5703125" style="1" bestFit="1" customWidth="1"/>
    <col min="2" max="2" width="72.7109375" style="1" bestFit="1" customWidth="1"/>
    <col min="3" max="9" width="11.28515625" style="1" bestFit="1" customWidth="1"/>
    <col min="10" max="10" width="10.7109375" style="1" bestFit="1" customWidth="1"/>
    <col min="11" max="16384" width="9.140625" style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567</vt:i4>
      </vt:variant>
    </vt:vector>
  </HeadingPairs>
  <TitlesOfParts>
    <vt:vector size="574" baseType="lpstr">
      <vt:lpstr>Input</vt:lpstr>
      <vt:lpstr>Overview</vt:lpstr>
      <vt:lpstr>S3-1 Assessed revenue</vt:lpstr>
      <vt:lpstr>S3-2 Assessed expenses</vt:lpstr>
      <vt:lpstr>S3-3 Assessed capital</vt:lpstr>
      <vt:lpstr>S3-4 SPPs and NPPs</vt:lpstr>
      <vt:lpstr>Output</vt:lpstr>
      <vt:lpstr>_1210_NationalSkillsandWorkforceDevelopment</vt:lpstr>
      <vt:lpstr>_1212_ProductivityPlacesProgramme</vt:lpstr>
      <vt:lpstr>_1213_AustralianTechnicalColleges</vt:lpstr>
      <vt:lpstr>_1214_DigitalEducationRevolution</vt:lpstr>
      <vt:lpstr>_1215_NationalBuildingJobsPlan_BuildingTheEducationRevolution</vt:lpstr>
      <vt:lpstr>_1216_SmarterSchools_ImprovingTeacherQuality</vt:lpstr>
      <vt:lpstr>_1217_IndigenousEarlyChildhoodDevelopment_ChildrenandFamilyCentres</vt:lpstr>
      <vt:lpstr>_1219_NationalSolarSchoolsPlan</vt:lpstr>
      <vt:lpstr>_1220_StudentsFirstFunding_GovernmentEducation</vt:lpstr>
      <vt:lpstr>_1222_StudentsFirstFunding_NonGovernmentEducation</vt:lpstr>
      <vt:lpstr>_1223_BetterTAFEFacilities</vt:lpstr>
      <vt:lpstr>_1227_YouthAttainmentandTransitions_MaximisingEngagementAttainmentandSuccessfulTransition</vt:lpstr>
      <vt:lpstr>_1228_EarlyChildhoodEducation</vt:lpstr>
      <vt:lpstr>_1229_SmarterSchools_LiteracyandNumeracy</vt:lpstr>
      <vt:lpstr>_1230_TradeTrainingCentresinSchools</vt:lpstr>
      <vt:lpstr>_1231_InvestinginFocusSchools</vt:lpstr>
      <vt:lpstr>_1232_Commonwealth_State_JointGroupTrainingProgram</vt:lpstr>
      <vt:lpstr>_1234_MoneySmartTeaching</vt:lpstr>
      <vt:lpstr>_1236_BuildingAustraliasfutureWorkforce_TrainingPlacesforSingleandTeenParents</vt:lpstr>
      <vt:lpstr>_1237_BuildingAustraliasfutureWorkforce_SkillsReform</vt:lpstr>
      <vt:lpstr>_1238_IndependentPublicSchools</vt:lpstr>
      <vt:lpstr>_1320_ElectiveSurgeryWaitingListReductionPlan</vt:lpstr>
      <vt:lpstr>_1321_HealthInfrastructurePrograms</vt:lpstr>
      <vt:lpstr>_1322_HealthandHospitalWorkforceReform</vt:lpstr>
      <vt:lpstr>_1323_HealthServices</vt:lpstr>
      <vt:lpstr>_1324_HealthandHospitalFund</vt:lpstr>
      <vt:lpstr>_1329_NationalHealthandHospitalsNetworkPackage</vt:lpstr>
      <vt:lpstr>_1330_IndigenousEarlyChildhoodDevelopment_AntenatalandReproductiveHealth</vt:lpstr>
      <vt:lpstr>_1331_NationalHealthReform_FinancialAssistanceforLongStayOlderPatients</vt:lpstr>
      <vt:lpstr>_1332_IndigenousHealth</vt:lpstr>
      <vt:lpstr>_1333_MentalHealth_SupportingNationalMentalHealthReform</vt:lpstr>
      <vt:lpstr>_1334_PreventiveHealth</vt:lpstr>
      <vt:lpstr>_1335_IndigenousHealth_RenalDialysisinCentralAustralia</vt:lpstr>
      <vt:lpstr>_1362_NationalHealthReformFunding</vt:lpstr>
      <vt:lpstr>_1364_TreatingMorePublicDentalPatients</vt:lpstr>
      <vt:lpstr>_1365_VictoriaLocalHospitalNetwork</vt:lpstr>
      <vt:lpstr>_1366_NationalHealthReform_PublicHospitalSystem_AdditionalFunding</vt:lpstr>
      <vt:lpstr>_1367_ExpansionoftheBreastScreenAustraliaProgram</vt:lpstr>
      <vt:lpstr>_1423_FamilyViolencePartnerships</vt:lpstr>
      <vt:lpstr>_1424_RemoteIndigenousPublicInternetAccess</vt:lpstr>
      <vt:lpstr>_1426_NationalQualityAgendaforEarlyChildhoodEducationandCare</vt:lpstr>
      <vt:lpstr>_1437_NationalDisability</vt:lpstr>
      <vt:lpstr>_1461_NationalAffordableHousingAgreement</vt:lpstr>
      <vt:lpstr>_1463_NationBuildingandJobsPlan_InvestinSocialHousing</vt:lpstr>
      <vt:lpstr>_1464_CertainConcessionsforCardHolders_IncludingExtensionofFringeBenefits</vt:lpstr>
      <vt:lpstr>_1467_RemoteIndigenousHousing_for2013_14onwards</vt:lpstr>
      <vt:lpstr>_1470_GrantsforIndigenousPurposestoHousing_COPE</vt:lpstr>
      <vt:lpstr>_1472_GrantsforIndigenousPurposestoOtherExpenses_COPE</vt:lpstr>
      <vt:lpstr>_1473_HealthandSubstanceAbuseGrants_OATSIH_COPE</vt:lpstr>
      <vt:lpstr>_1477_Homelessness</vt:lpstr>
      <vt:lpstr>_1478_PayEquityfortheSocialandCommunityServicesSector</vt:lpstr>
      <vt:lpstr>_1512_GreatArtesianBasinSustainabilityInitiative</vt:lpstr>
      <vt:lpstr>_1513_ImprovingPolicinginVeryRemoteAreas</vt:lpstr>
      <vt:lpstr>_1514_RenewableRemotePowerGeneration</vt:lpstr>
      <vt:lpstr>_1515_WaterfortheFuture</vt:lpstr>
      <vt:lpstr>_1624_PlantDiseaseandEradication</vt:lpstr>
      <vt:lpstr>_1645_NationalReciprocalTransportConcessions</vt:lpstr>
      <vt:lpstr>_1660_NationBuildingProgram_formerAuslink_Construction_NationalNetworkRoads</vt:lpstr>
      <vt:lpstr>_1662_NationBuildingProgram_wasAuslink_OtherRoads</vt:lpstr>
      <vt:lpstr>_1663_EastKimberleyDevelopmentPackage</vt:lpstr>
      <vt:lpstr>_1666_NationBuildingPlanfortheFuture_BuildingAustraliaFund_Roads</vt:lpstr>
      <vt:lpstr>_1667_NationBuildingProgram_wasAuslink_Rail</vt:lpstr>
      <vt:lpstr>_1669_BuildingAustraliaFund_Rail</vt:lpstr>
      <vt:lpstr>_1670_BuildingAustraliaFund_NationalNetworkRoads</vt:lpstr>
      <vt:lpstr>_1675_DigitalRegionsInitiative_States</vt:lpstr>
      <vt:lpstr>_1676_InfrastructureEmploymentProjects_States_Impact</vt:lpstr>
      <vt:lpstr>_1677_RegionalInfrastructureFund_Stream1_CommittedInfrastructure</vt:lpstr>
      <vt:lpstr>_1678_LocalGovernmentReformFundforLocalGovernmentandRegionalDevelopment</vt:lpstr>
      <vt:lpstr>_1679_AdelaideOvalDevelopmentandPrecinctWorks</vt:lpstr>
      <vt:lpstr>_1680_ManagedMotorways</vt:lpstr>
      <vt:lpstr>_1682_LiveableCities</vt:lpstr>
      <vt:lpstr>_1683_SydneyCricketGroundRedevelopment</vt:lpstr>
      <vt:lpstr>_1685_RegionalInfrastructureFund_Stream2_EconomicInfrastructureProjects</vt:lpstr>
      <vt:lpstr>_1687_CoalSeamGasandLargeCoalMiningDevelopment</vt:lpstr>
      <vt:lpstr>_1688_NorthernAustraliaSustainableFutures</vt:lpstr>
      <vt:lpstr>_1689_ProtectionandPromotionoftheMelbourneRoyalExhibitionBuildingWorldHeritageProperty</vt:lpstr>
      <vt:lpstr>_1690_TemporaryAssistanceforTasmanianExporters</vt:lpstr>
      <vt:lpstr>_1691_MissionBeachSafeAnchorage</vt:lpstr>
      <vt:lpstr>_1692_AbtRailway</vt:lpstr>
      <vt:lpstr>_1694_UpgradeofParramattaStadium</vt:lpstr>
      <vt:lpstr>_1696_LatrobeValleyEconomicDiversification_State</vt:lpstr>
      <vt:lpstr>_1697_Murray_DarlingBasinRegionalEconomicDiversificationProgram</vt:lpstr>
      <vt:lpstr>Billion</vt:lpstr>
      <vt:lpstr>Input!Data_12265_1</vt:lpstr>
      <vt:lpstr>Input!Data_12645_4</vt:lpstr>
      <vt:lpstr>Input!Data_15655_2</vt:lpstr>
      <vt:lpstr>Input!Data_15658_3</vt:lpstr>
      <vt:lpstr>Input!Data_15659_92</vt:lpstr>
      <vt:lpstr>Input!Data_15660_93</vt:lpstr>
      <vt:lpstr>Input!Data_15661_94</vt:lpstr>
      <vt:lpstr>Input!Data_15663_96</vt:lpstr>
      <vt:lpstr>Input!Data_15664_97</vt:lpstr>
      <vt:lpstr>Input!Data_15665_98</vt:lpstr>
      <vt:lpstr>Input!Data_15666_99</vt:lpstr>
      <vt:lpstr>Input!Data_15667_100</vt:lpstr>
      <vt:lpstr>Input!Data_15670_102</vt:lpstr>
      <vt:lpstr>Input!Data_15671_103</vt:lpstr>
      <vt:lpstr>Input!Data_15672_104</vt:lpstr>
      <vt:lpstr>Input!Data_15673_105</vt:lpstr>
      <vt:lpstr>Input!Data_15674_106</vt:lpstr>
      <vt:lpstr>Input!Data_15675_107</vt:lpstr>
      <vt:lpstr>Input!Data_15676_108</vt:lpstr>
      <vt:lpstr>Input!Data_15677_109</vt:lpstr>
      <vt:lpstr>Input!Data_15678_113</vt:lpstr>
      <vt:lpstr>Input!Data_15679_110</vt:lpstr>
      <vt:lpstr>Input!Data_15680_111</vt:lpstr>
      <vt:lpstr>Input!Data_15681_90</vt:lpstr>
      <vt:lpstr>Input!Data_15690_95</vt:lpstr>
      <vt:lpstr>Input!Data_15720_114</vt:lpstr>
      <vt:lpstr>Input!Data_16157_8</vt:lpstr>
      <vt:lpstr>Input!Data_16159_9</vt:lpstr>
      <vt:lpstr>Input!Data_16160_10</vt:lpstr>
      <vt:lpstr>Input!Data_16161_11</vt:lpstr>
      <vt:lpstr>Input!Data_16162_12</vt:lpstr>
      <vt:lpstr>Input!Data_16163_13</vt:lpstr>
      <vt:lpstr>Input!Data_16164_14</vt:lpstr>
      <vt:lpstr>Input!Data_16166_15</vt:lpstr>
      <vt:lpstr>Input!Data_16167_16</vt:lpstr>
      <vt:lpstr>Input!Data_16168_17</vt:lpstr>
      <vt:lpstr>Input!Data_16169_18</vt:lpstr>
      <vt:lpstr>Input!Data_16170_19</vt:lpstr>
      <vt:lpstr>Input!Data_16171_20</vt:lpstr>
      <vt:lpstr>Input!Data_16172_21</vt:lpstr>
      <vt:lpstr>Input!Data_16173_22</vt:lpstr>
      <vt:lpstr>Input!Data_16174_23</vt:lpstr>
      <vt:lpstr>Input!Data_16175_24</vt:lpstr>
      <vt:lpstr>Input!Data_16177_25</vt:lpstr>
      <vt:lpstr>Input!Data_16179_29</vt:lpstr>
      <vt:lpstr>Input!Data_16180_30</vt:lpstr>
      <vt:lpstr>Input!Data_16181_31</vt:lpstr>
      <vt:lpstr>Input!Data_16182_32</vt:lpstr>
      <vt:lpstr>Input!Data_16183_33</vt:lpstr>
      <vt:lpstr>Input!Data_16187_34</vt:lpstr>
      <vt:lpstr>Input!Data_16188_35</vt:lpstr>
      <vt:lpstr>Input!Data_16189_36</vt:lpstr>
      <vt:lpstr>Input!Data_16190_37</vt:lpstr>
      <vt:lpstr>Input!Data_16191_38</vt:lpstr>
      <vt:lpstr>Input!Data_16192_39</vt:lpstr>
      <vt:lpstr>Input!Data_16193_40</vt:lpstr>
      <vt:lpstr>Input!Data_16194_41</vt:lpstr>
      <vt:lpstr>Input!Data_16196_42</vt:lpstr>
      <vt:lpstr>Input!Data_16197_43</vt:lpstr>
      <vt:lpstr>Input!Data_16199_46</vt:lpstr>
      <vt:lpstr>Input!Data_16200_47</vt:lpstr>
      <vt:lpstr>Input!Data_16202_48</vt:lpstr>
      <vt:lpstr>Input!Data_16203_49</vt:lpstr>
      <vt:lpstr>Input!Data_16205_50</vt:lpstr>
      <vt:lpstr>Input!Data_16207_51</vt:lpstr>
      <vt:lpstr>Input!Data_16208_52</vt:lpstr>
      <vt:lpstr>Input!Data_16213_56</vt:lpstr>
      <vt:lpstr>Input!Data_16214_57</vt:lpstr>
      <vt:lpstr>Input!Data_16216_59</vt:lpstr>
      <vt:lpstr>Input!Data_16217_60</vt:lpstr>
      <vt:lpstr>Input!Data_16218_61</vt:lpstr>
      <vt:lpstr>Input!Data_16219_62</vt:lpstr>
      <vt:lpstr>Input!Data_16221_63</vt:lpstr>
      <vt:lpstr>Input!Data_16228_64</vt:lpstr>
      <vt:lpstr>Input!Data_16230_65</vt:lpstr>
      <vt:lpstr>Input!Data_16231_66</vt:lpstr>
      <vt:lpstr>Input!Data_16232_67</vt:lpstr>
      <vt:lpstr>Input!Data_16234_68</vt:lpstr>
      <vt:lpstr>Input!Data_16235_69</vt:lpstr>
      <vt:lpstr>Input!Data_16236_70</vt:lpstr>
      <vt:lpstr>Input!Data_16237_71</vt:lpstr>
      <vt:lpstr>Input!Data_16238_72</vt:lpstr>
      <vt:lpstr>Input!Data_16239_73</vt:lpstr>
      <vt:lpstr>Input!Data_16240_74</vt:lpstr>
      <vt:lpstr>Input!Data_16241_75</vt:lpstr>
      <vt:lpstr>Input!Data_16242_76</vt:lpstr>
      <vt:lpstr>Input!Data_16243_77</vt:lpstr>
      <vt:lpstr>Input!Data_16245_78</vt:lpstr>
      <vt:lpstr>Input!Data_16246_79</vt:lpstr>
      <vt:lpstr>Input!Data_16248_80</vt:lpstr>
      <vt:lpstr>Input!Data_16250_81</vt:lpstr>
      <vt:lpstr>Input!Data_16251_82</vt:lpstr>
      <vt:lpstr>Input!Data_16252_83</vt:lpstr>
      <vt:lpstr>Input!Data_16253_84</vt:lpstr>
      <vt:lpstr>Input!Data_16254_85</vt:lpstr>
      <vt:lpstr>Input!Data_16255_86</vt:lpstr>
      <vt:lpstr>Input!Data_16256_87</vt:lpstr>
      <vt:lpstr>Input!Data_16258_26</vt:lpstr>
      <vt:lpstr>Input!Data_16259_27</vt:lpstr>
      <vt:lpstr>Input!Data_16771_101</vt:lpstr>
      <vt:lpstr>Input!Data_17061_116</vt:lpstr>
      <vt:lpstr>Input!Data_17569_28</vt:lpstr>
      <vt:lpstr>Input!Data_17570_44</vt:lpstr>
      <vt:lpstr>Input!Data_17571_45</vt:lpstr>
      <vt:lpstr>Input!Data_17572_58</vt:lpstr>
      <vt:lpstr>Input!Data_17573_88</vt:lpstr>
      <vt:lpstr>Input!Data_17574_89</vt:lpstr>
      <vt:lpstr>Input!Data_17887_53</vt:lpstr>
      <vt:lpstr>Input!Data_17888_54</vt:lpstr>
      <vt:lpstr>Input!Data_17889_55</vt:lpstr>
      <vt:lpstr>Input!Data_17912_115</vt:lpstr>
      <vt:lpstr>DEPRECIATION</vt:lpstr>
      <vt:lpstr>HEALTH</vt:lpstr>
      <vt:lpstr>HOUSING</vt:lpstr>
      <vt:lpstr>Hundred</vt:lpstr>
      <vt:lpstr>Input!InputMetaData_413765</vt:lpstr>
      <vt:lpstr>Input!InputMetaData_413766</vt:lpstr>
      <vt:lpstr>Input!InputMetaData_413767</vt:lpstr>
      <vt:lpstr>Input!InputMetaData_413780</vt:lpstr>
      <vt:lpstr>Input!InputMetaData_413799</vt:lpstr>
      <vt:lpstr>Input!InputMetaData_413807</vt:lpstr>
      <vt:lpstr>Input!InputMetaData_413808</vt:lpstr>
      <vt:lpstr>Input!InputMetaData_413809</vt:lpstr>
      <vt:lpstr>Input!InputMetaData_413810</vt:lpstr>
      <vt:lpstr>Input!InputMetaData_413811</vt:lpstr>
      <vt:lpstr>Input!InputMetaData_413812</vt:lpstr>
      <vt:lpstr>Input!InputMetaData_413813</vt:lpstr>
      <vt:lpstr>Input!InputMetaData_413814</vt:lpstr>
      <vt:lpstr>Input!InputMetaData_413816</vt:lpstr>
      <vt:lpstr>Input!InputMetaData_413817</vt:lpstr>
      <vt:lpstr>Input!InputMetaData_413818</vt:lpstr>
      <vt:lpstr>Input!InputMetaData_413819</vt:lpstr>
      <vt:lpstr>Input!InputMetaData_413820</vt:lpstr>
      <vt:lpstr>Input!InputMetaData_413821</vt:lpstr>
      <vt:lpstr>Input!InputMetaData_413822</vt:lpstr>
      <vt:lpstr>Input!InputMetaData_413823</vt:lpstr>
      <vt:lpstr>Input!InputMetaData_413825</vt:lpstr>
      <vt:lpstr>Input!InputMetaData_413836</vt:lpstr>
      <vt:lpstr>Input!InputMetaData_414201</vt:lpstr>
      <vt:lpstr>Input!InputMetaData_416484</vt:lpstr>
      <vt:lpstr>Input!InputMetaData_418036</vt:lpstr>
      <vt:lpstr>Input!InputMetaData_418434</vt:lpstr>
      <vt:lpstr>Input!InputMetaData_418435</vt:lpstr>
      <vt:lpstr>Input!InputMetaData_418436</vt:lpstr>
      <vt:lpstr>Input!InputMetaData_418437</vt:lpstr>
      <vt:lpstr>Input!InputMetaData_418438</vt:lpstr>
      <vt:lpstr>Input!InputMetaData_418439</vt:lpstr>
      <vt:lpstr>Input!InputMetaData_418440</vt:lpstr>
      <vt:lpstr>Input!InputMetaData_418441</vt:lpstr>
      <vt:lpstr>Input!InputMetaData_418442</vt:lpstr>
      <vt:lpstr>Input!InputMetaData_418443</vt:lpstr>
      <vt:lpstr>Input!InputMetaData_418444</vt:lpstr>
      <vt:lpstr>Input!InputMetaData_418445</vt:lpstr>
      <vt:lpstr>Input!InputMetaData_418446</vt:lpstr>
      <vt:lpstr>Input!InputMetaData_418447</vt:lpstr>
      <vt:lpstr>Input!InputMetaData_418448</vt:lpstr>
      <vt:lpstr>Input!InputMetaData_418449</vt:lpstr>
      <vt:lpstr>Input!InputMetaData_418450</vt:lpstr>
      <vt:lpstr>Input!InputMetaData_418451</vt:lpstr>
      <vt:lpstr>Input!InputMetaData_418453</vt:lpstr>
      <vt:lpstr>Input!InputMetaData_418454</vt:lpstr>
      <vt:lpstr>Input!InputMetaData_418455</vt:lpstr>
      <vt:lpstr>Input!InputMetaData_418456</vt:lpstr>
      <vt:lpstr>Input!InputMetaData_418457</vt:lpstr>
      <vt:lpstr>Input!InputMetaData_418458</vt:lpstr>
      <vt:lpstr>Input!InputMetaData_418459</vt:lpstr>
      <vt:lpstr>Input!InputMetaData_418460</vt:lpstr>
      <vt:lpstr>Input!InputMetaData_418461</vt:lpstr>
      <vt:lpstr>Input!InputMetaData_418462</vt:lpstr>
      <vt:lpstr>Input!InputMetaData_418469</vt:lpstr>
      <vt:lpstr>Input!InputMetaData_418470</vt:lpstr>
      <vt:lpstr>Input!InputMetaData_418471</vt:lpstr>
      <vt:lpstr>Input!InputMetaData_418472</vt:lpstr>
      <vt:lpstr>Input!InputMetaData_418473</vt:lpstr>
      <vt:lpstr>Input!InputMetaData_418474</vt:lpstr>
      <vt:lpstr>Input!InputMetaData_418475</vt:lpstr>
      <vt:lpstr>Input!InputMetaData_418476</vt:lpstr>
      <vt:lpstr>Input!InputMetaData_418477</vt:lpstr>
      <vt:lpstr>Input!InputMetaData_418479</vt:lpstr>
      <vt:lpstr>Input!InputMetaData_418480</vt:lpstr>
      <vt:lpstr>Input!InputMetaData_418481</vt:lpstr>
      <vt:lpstr>Input!InputMetaData_418482</vt:lpstr>
      <vt:lpstr>Input!InputMetaData_418483</vt:lpstr>
      <vt:lpstr>Input!InputMetaData_418484</vt:lpstr>
      <vt:lpstr>Input!InputMetaData_418485</vt:lpstr>
      <vt:lpstr>Input!InputMetaData_418486</vt:lpstr>
      <vt:lpstr>Input!InputMetaData_418487</vt:lpstr>
      <vt:lpstr>Input!InputMetaData_418488</vt:lpstr>
      <vt:lpstr>Input!InputMetaData_418489</vt:lpstr>
      <vt:lpstr>Input!InputMetaData_418490</vt:lpstr>
      <vt:lpstr>Input!InputMetaData_418491</vt:lpstr>
      <vt:lpstr>Input!InputMetaData_418492</vt:lpstr>
      <vt:lpstr>Input!InputMetaData_418493</vt:lpstr>
      <vt:lpstr>Input!InputMetaData_418494</vt:lpstr>
      <vt:lpstr>Input!InputMetaData_418495</vt:lpstr>
      <vt:lpstr>Input!InputMetaData_418496</vt:lpstr>
      <vt:lpstr>Input!InputMetaData_418497</vt:lpstr>
      <vt:lpstr>Input!InputMetaData_418498</vt:lpstr>
      <vt:lpstr>Input!InputMetaData_418499</vt:lpstr>
      <vt:lpstr>Input!InputMetaData_418500</vt:lpstr>
      <vt:lpstr>Input!InputMetaData_418501</vt:lpstr>
      <vt:lpstr>Input!InputMetaData_418502</vt:lpstr>
      <vt:lpstr>Input!InputMetaData_418503</vt:lpstr>
      <vt:lpstr>Input!InputMetaData_418504</vt:lpstr>
      <vt:lpstr>Input!InputMetaData_418505</vt:lpstr>
      <vt:lpstr>Input!InputMetaData_418506</vt:lpstr>
      <vt:lpstr>Input!InputMetaData_418507</vt:lpstr>
      <vt:lpstr>Input!InputMetaData_418508</vt:lpstr>
      <vt:lpstr>Input!InputMetaData_418509</vt:lpstr>
      <vt:lpstr>Input!InputMetaData_418510</vt:lpstr>
      <vt:lpstr>Input!InputMetaData_418511</vt:lpstr>
      <vt:lpstr>Input!InputMetaData_418512</vt:lpstr>
      <vt:lpstr>Input!InputMetaData_418513</vt:lpstr>
      <vt:lpstr>Input!InputMetaData_418514</vt:lpstr>
      <vt:lpstr>Input!InputMetaData_418515</vt:lpstr>
      <vt:lpstr>Input!InputMetaData_418516</vt:lpstr>
      <vt:lpstr>Input!InputMetaData_418517</vt:lpstr>
      <vt:lpstr>Input!InputMetaData_418519</vt:lpstr>
      <vt:lpstr>Input!InputMetaData_418520</vt:lpstr>
      <vt:lpstr>Input!InputMetaData_419010</vt:lpstr>
      <vt:lpstr>Input!InputMetaData_423159</vt:lpstr>
      <vt:lpstr>Input!InputMetaData_426908</vt:lpstr>
      <vt:lpstr>Input!InputMetaData_426909</vt:lpstr>
      <vt:lpstr>Input!InputMetaData_426910</vt:lpstr>
      <vt:lpstr>Input!InputMetaData_427460</vt:lpstr>
      <vt:lpstr>Input!InputMetaData_428045</vt:lpstr>
      <vt:lpstr>Input!InputMetaData_430884</vt:lpstr>
      <vt:lpstr>InputData!InputQueryTable_12265_1</vt:lpstr>
      <vt:lpstr>InputData!InputQueryTable_12645_4</vt:lpstr>
      <vt:lpstr>InputData!InputQueryTable_15655_2</vt:lpstr>
      <vt:lpstr>InputData!InputQueryTable_15658_3</vt:lpstr>
      <vt:lpstr>InputData!InputQueryTable_15659_92</vt:lpstr>
      <vt:lpstr>InputData!InputQueryTable_15660_93</vt:lpstr>
      <vt:lpstr>InputData!InputQueryTable_15661_94</vt:lpstr>
      <vt:lpstr>InputData!InputQueryTable_15663_96</vt:lpstr>
      <vt:lpstr>InputData!InputQueryTable_15664_97</vt:lpstr>
      <vt:lpstr>InputData!InputQueryTable_15665_98</vt:lpstr>
      <vt:lpstr>InputData!InputQueryTable_15666_99</vt:lpstr>
      <vt:lpstr>InputData!InputQueryTable_15667_100</vt:lpstr>
      <vt:lpstr>InputData!InputQueryTable_15670_102</vt:lpstr>
      <vt:lpstr>InputData!InputQueryTable_15671_103</vt:lpstr>
      <vt:lpstr>InputData!InputQueryTable_15672_104</vt:lpstr>
      <vt:lpstr>InputData!InputQueryTable_15673_105</vt:lpstr>
      <vt:lpstr>InputData!InputQueryTable_15674_106</vt:lpstr>
      <vt:lpstr>InputData!InputQueryTable_15675_107</vt:lpstr>
      <vt:lpstr>InputData!InputQueryTable_15676_108</vt:lpstr>
      <vt:lpstr>InputData!InputQueryTable_15677_109</vt:lpstr>
      <vt:lpstr>InputData!InputQueryTable_15678_113</vt:lpstr>
      <vt:lpstr>InputData!InputQueryTable_15679_110</vt:lpstr>
      <vt:lpstr>InputData!InputQueryTable_15680_111</vt:lpstr>
      <vt:lpstr>InputData!InputQueryTable_15681_90</vt:lpstr>
      <vt:lpstr>InputData!InputQueryTable_15690_95</vt:lpstr>
      <vt:lpstr>InputData!InputQueryTable_15720_114</vt:lpstr>
      <vt:lpstr>InputData!InputQueryTable_16157_8</vt:lpstr>
      <vt:lpstr>InputData!InputQueryTable_16159_9</vt:lpstr>
      <vt:lpstr>InputData!InputQueryTable_16160_10</vt:lpstr>
      <vt:lpstr>InputData!InputQueryTable_16161_11</vt:lpstr>
      <vt:lpstr>InputData!InputQueryTable_16162_12</vt:lpstr>
      <vt:lpstr>InputData!InputQueryTable_16163_13</vt:lpstr>
      <vt:lpstr>InputData!InputQueryTable_16164_14</vt:lpstr>
      <vt:lpstr>InputData!InputQueryTable_16166_15</vt:lpstr>
      <vt:lpstr>InputData!InputQueryTable_16167_16</vt:lpstr>
      <vt:lpstr>InputData!InputQueryTable_16168_17</vt:lpstr>
      <vt:lpstr>InputData!InputQueryTable_16169_18</vt:lpstr>
      <vt:lpstr>InputData!InputQueryTable_16170_19</vt:lpstr>
      <vt:lpstr>InputData!InputQueryTable_16171_20</vt:lpstr>
      <vt:lpstr>InputData!InputQueryTable_16172_21</vt:lpstr>
      <vt:lpstr>InputData!InputQueryTable_16173_22</vt:lpstr>
      <vt:lpstr>InputData!InputQueryTable_16174_23</vt:lpstr>
      <vt:lpstr>InputData!InputQueryTable_16175_24</vt:lpstr>
      <vt:lpstr>InputData!InputQueryTable_16177_25</vt:lpstr>
      <vt:lpstr>InputData!InputQueryTable_16179_29</vt:lpstr>
      <vt:lpstr>InputData!InputQueryTable_16180_30</vt:lpstr>
      <vt:lpstr>InputData!InputQueryTable_16181_31</vt:lpstr>
      <vt:lpstr>InputData!InputQueryTable_16182_32</vt:lpstr>
      <vt:lpstr>InputData!InputQueryTable_16183_33</vt:lpstr>
      <vt:lpstr>InputData!InputQueryTable_16187_34</vt:lpstr>
      <vt:lpstr>InputData!InputQueryTable_16188_35</vt:lpstr>
      <vt:lpstr>InputData!InputQueryTable_16189_36</vt:lpstr>
      <vt:lpstr>InputData!InputQueryTable_16190_37</vt:lpstr>
      <vt:lpstr>InputData!InputQueryTable_16191_38</vt:lpstr>
      <vt:lpstr>InputData!InputQueryTable_16192_39</vt:lpstr>
      <vt:lpstr>InputData!InputQueryTable_16193_40</vt:lpstr>
      <vt:lpstr>InputData!InputQueryTable_16194_41</vt:lpstr>
      <vt:lpstr>InputData!InputQueryTable_16196_42</vt:lpstr>
      <vt:lpstr>InputData!InputQueryTable_16197_43</vt:lpstr>
      <vt:lpstr>InputData!InputQueryTable_16199_46</vt:lpstr>
      <vt:lpstr>InputData!InputQueryTable_16200_47</vt:lpstr>
      <vt:lpstr>InputData!InputQueryTable_16202_48</vt:lpstr>
      <vt:lpstr>InputData!InputQueryTable_16203_49</vt:lpstr>
      <vt:lpstr>InputData!InputQueryTable_16205_50</vt:lpstr>
      <vt:lpstr>InputData!InputQueryTable_16207_51</vt:lpstr>
      <vt:lpstr>InputData!InputQueryTable_16208_52</vt:lpstr>
      <vt:lpstr>InputData!InputQueryTable_16213_56</vt:lpstr>
      <vt:lpstr>InputData!InputQueryTable_16214_57</vt:lpstr>
      <vt:lpstr>InputData!InputQueryTable_16216_59</vt:lpstr>
      <vt:lpstr>InputData!InputQueryTable_16217_60</vt:lpstr>
      <vt:lpstr>InputData!InputQueryTable_16218_61</vt:lpstr>
      <vt:lpstr>InputData!InputQueryTable_16219_62</vt:lpstr>
      <vt:lpstr>InputData!InputQueryTable_16221_63</vt:lpstr>
      <vt:lpstr>InputData!InputQueryTable_16228_64</vt:lpstr>
      <vt:lpstr>InputData!InputQueryTable_16230_65</vt:lpstr>
      <vt:lpstr>InputData!InputQueryTable_16231_66</vt:lpstr>
      <vt:lpstr>InputData!InputQueryTable_16232_67</vt:lpstr>
      <vt:lpstr>InputData!InputQueryTable_16234_68</vt:lpstr>
      <vt:lpstr>InputData!InputQueryTable_16235_69</vt:lpstr>
      <vt:lpstr>InputData!InputQueryTable_16236_70</vt:lpstr>
      <vt:lpstr>InputData!InputQueryTable_16237_71</vt:lpstr>
      <vt:lpstr>InputData!InputQueryTable_16238_72</vt:lpstr>
      <vt:lpstr>InputData!InputQueryTable_16239_73</vt:lpstr>
      <vt:lpstr>InputData!InputQueryTable_16240_74</vt:lpstr>
      <vt:lpstr>InputData!InputQueryTable_16241_75</vt:lpstr>
      <vt:lpstr>InputData!InputQueryTable_16242_76</vt:lpstr>
      <vt:lpstr>InputData!InputQueryTable_16243_77</vt:lpstr>
      <vt:lpstr>InputData!InputQueryTable_16245_78</vt:lpstr>
      <vt:lpstr>InputData!InputQueryTable_16246_79</vt:lpstr>
      <vt:lpstr>InputData!InputQueryTable_16248_80</vt:lpstr>
      <vt:lpstr>InputData!InputQueryTable_16250_81</vt:lpstr>
      <vt:lpstr>InputData!InputQueryTable_16251_82</vt:lpstr>
      <vt:lpstr>InputData!InputQueryTable_16252_83</vt:lpstr>
      <vt:lpstr>InputData!InputQueryTable_16253_84</vt:lpstr>
      <vt:lpstr>InputData!InputQueryTable_16254_85</vt:lpstr>
      <vt:lpstr>InputData!InputQueryTable_16255_86</vt:lpstr>
      <vt:lpstr>InputData!InputQueryTable_16256_87</vt:lpstr>
      <vt:lpstr>InputData!InputQueryTable_16258_26</vt:lpstr>
      <vt:lpstr>InputData!InputQueryTable_16259_27</vt:lpstr>
      <vt:lpstr>InputData!InputQueryTable_16771_101</vt:lpstr>
      <vt:lpstr>InputData!InputQueryTable_17061_116</vt:lpstr>
      <vt:lpstr>InputData!InputQueryTable_17569_28</vt:lpstr>
      <vt:lpstr>InputData!InputQueryTable_17570_44</vt:lpstr>
      <vt:lpstr>InputData!InputQueryTable_17571_45</vt:lpstr>
      <vt:lpstr>InputData!InputQueryTable_17572_58</vt:lpstr>
      <vt:lpstr>InputData!InputQueryTable_17573_88</vt:lpstr>
      <vt:lpstr>InputData!InputQueryTable_17574_89</vt:lpstr>
      <vt:lpstr>InputData!InputQueryTable_17887_53</vt:lpstr>
      <vt:lpstr>InputData!InputQueryTable_17888_54</vt:lpstr>
      <vt:lpstr>InputData!InputQueryTable_17889_55</vt:lpstr>
      <vt:lpstr>InputData!InputQueryTable_17912_115</vt:lpstr>
      <vt:lpstr>INSURANCE_TAX</vt:lpstr>
      <vt:lpstr>INVESTMENT</vt:lpstr>
      <vt:lpstr>JUSTICE</vt:lpstr>
      <vt:lpstr>Label_FinancialYears</vt:lpstr>
      <vt:lpstr>Label_States_Average</vt:lpstr>
      <vt:lpstr>Label_States_Redistribution</vt:lpstr>
      <vt:lpstr>Label_States_Total</vt:lpstr>
      <vt:lpstr>LAND_TAX</vt:lpstr>
      <vt:lpstr>Million</vt:lpstr>
      <vt:lpstr>MINING_REVENUE</vt:lpstr>
      <vt:lpstr>MOTOR_TAXES</vt:lpstr>
      <vt:lpstr>NET_BALANCING_TRANSACTIONS_COMMONWEALTH_PAYMENTS</vt:lpstr>
      <vt:lpstr>NET_BORROWING</vt:lpstr>
      <vt:lpstr>NonGovt_Schools_SPP</vt:lpstr>
      <vt:lpstr>One</vt:lpstr>
      <vt:lpstr>OTHER_EXPENSES</vt:lpstr>
      <vt:lpstr>OTHER_REVENUE</vt:lpstr>
      <vt:lpstr>PAYROLL_TAX</vt:lpstr>
      <vt:lpstr>Population</vt:lpstr>
      <vt:lpstr>Population_ApplicationYear</vt:lpstr>
      <vt:lpstr>Population_IncludingTotal</vt:lpstr>
      <vt:lpstr>Population_LastYear</vt:lpstr>
      <vt:lpstr>Population_Total</vt:lpstr>
      <vt:lpstr>POST_SECONDARY_EDUCATION</vt:lpstr>
      <vt:lpstr>ROADS</vt:lpstr>
      <vt:lpstr>SCHOOLS_EDUCATION</vt:lpstr>
      <vt:lpstr>SERVICES_TO_COMMUNITIES</vt:lpstr>
      <vt:lpstr>SERVICES_TO_INDUSTRY</vt:lpstr>
      <vt:lpstr>STAMP_DUTY_ON_CONVEYANCES</vt:lpstr>
      <vt:lpstr>Input!Table_12265_1</vt:lpstr>
      <vt:lpstr>Input!Table_12645_4</vt:lpstr>
      <vt:lpstr>Input!Table_15655_2</vt:lpstr>
      <vt:lpstr>Input!Table_15658_3</vt:lpstr>
      <vt:lpstr>Input!Table_15659_92</vt:lpstr>
      <vt:lpstr>Input!Table_15660_93</vt:lpstr>
      <vt:lpstr>Input!Table_15661_94</vt:lpstr>
      <vt:lpstr>Input!Table_15663_96</vt:lpstr>
      <vt:lpstr>Input!Table_15664_97</vt:lpstr>
      <vt:lpstr>Input!Table_15665_98</vt:lpstr>
      <vt:lpstr>Input!Table_15666_99</vt:lpstr>
      <vt:lpstr>Input!Table_15667_100</vt:lpstr>
      <vt:lpstr>Input!Table_15670_102</vt:lpstr>
      <vt:lpstr>Input!Table_15671_103</vt:lpstr>
      <vt:lpstr>Input!Table_15672_104</vt:lpstr>
      <vt:lpstr>Input!Table_15673_105</vt:lpstr>
      <vt:lpstr>Input!Table_15674_106</vt:lpstr>
      <vt:lpstr>Input!Table_15675_107</vt:lpstr>
      <vt:lpstr>Input!Table_15676_108</vt:lpstr>
      <vt:lpstr>Input!Table_15677_109</vt:lpstr>
      <vt:lpstr>Input!Table_15678_113</vt:lpstr>
      <vt:lpstr>Input!Table_15679_110</vt:lpstr>
      <vt:lpstr>Input!Table_15680_111</vt:lpstr>
      <vt:lpstr>Input!Table_15681_90</vt:lpstr>
      <vt:lpstr>Input!Table_15690_95</vt:lpstr>
      <vt:lpstr>Input!Table_15720_114</vt:lpstr>
      <vt:lpstr>Input!Table_16157_8</vt:lpstr>
      <vt:lpstr>Input!Table_16159_9</vt:lpstr>
      <vt:lpstr>Input!Table_16160_10</vt:lpstr>
      <vt:lpstr>Input!Table_16161_11</vt:lpstr>
      <vt:lpstr>Input!Table_16162_12</vt:lpstr>
      <vt:lpstr>Input!Table_16163_13</vt:lpstr>
      <vt:lpstr>Input!Table_16164_14</vt:lpstr>
      <vt:lpstr>Input!Table_16166_15</vt:lpstr>
      <vt:lpstr>Input!Table_16167_16</vt:lpstr>
      <vt:lpstr>Input!Table_16168_17</vt:lpstr>
      <vt:lpstr>Input!Table_16169_18</vt:lpstr>
      <vt:lpstr>Input!Table_16170_19</vt:lpstr>
      <vt:lpstr>Input!Table_16171_20</vt:lpstr>
      <vt:lpstr>Input!Table_16172_21</vt:lpstr>
      <vt:lpstr>Input!Table_16173_22</vt:lpstr>
      <vt:lpstr>Input!Table_16174_23</vt:lpstr>
      <vt:lpstr>Input!Table_16175_24</vt:lpstr>
      <vt:lpstr>Input!Table_16177_25</vt:lpstr>
      <vt:lpstr>Input!Table_16179_29</vt:lpstr>
      <vt:lpstr>Input!Table_16180_30</vt:lpstr>
      <vt:lpstr>Input!Table_16181_31</vt:lpstr>
      <vt:lpstr>Input!Table_16182_32</vt:lpstr>
      <vt:lpstr>Input!Table_16183_33</vt:lpstr>
      <vt:lpstr>Input!Table_16187_34</vt:lpstr>
      <vt:lpstr>Input!Table_16188_35</vt:lpstr>
      <vt:lpstr>Input!Table_16189_36</vt:lpstr>
      <vt:lpstr>Input!Table_16190_37</vt:lpstr>
      <vt:lpstr>Input!Table_16191_38</vt:lpstr>
      <vt:lpstr>Input!Table_16192_39</vt:lpstr>
      <vt:lpstr>Input!Table_16193_40</vt:lpstr>
      <vt:lpstr>Input!Table_16194_41</vt:lpstr>
      <vt:lpstr>Input!Table_16196_42</vt:lpstr>
      <vt:lpstr>Input!Table_16197_43</vt:lpstr>
      <vt:lpstr>Input!Table_16199_46</vt:lpstr>
      <vt:lpstr>Input!Table_16200_47</vt:lpstr>
      <vt:lpstr>Input!Table_16202_48</vt:lpstr>
      <vt:lpstr>Input!Table_16203_49</vt:lpstr>
      <vt:lpstr>Input!Table_16205_50</vt:lpstr>
      <vt:lpstr>Input!Table_16207_51</vt:lpstr>
      <vt:lpstr>Input!Table_16208_52</vt:lpstr>
      <vt:lpstr>Input!Table_16213_56</vt:lpstr>
      <vt:lpstr>Input!Table_16214_57</vt:lpstr>
      <vt:lpstr>Input!Table_16216_59</vt:lpstr>
      <vt:lpstr>Input!Table_16217_60</vt:lpstr>
      <vt:lpstr>Input!Table_16218_61</vt:lpstr>
      <vt:lpstr>Input!Table_16219_62</vt:lpstr>
      <vt:lpstr>Input!Table_16221_63</vt:lpstr>
      <vt:lpstr>Input!Table_16228_64</vt:lpstr>
      <vt:lpstr>Input!Table_16230_65</vt:lpstr>
      <vt:lpstr>Input!Table_16231_66</vt:lpstr>
      <vt:lpstr>Input!Table_16232_67</vt:lpstr>
      <vt:lpstr>Input!Table_16234_68</vt:lpstr>
      <vt:lpstr>Input!Table_16235_69</vt:lpstr>
      <vt:lpstr>Input!Table_16236_70</vt:lpstr>
      <vt:lpstr>Input!Table_16237_71</vt:lpstr>
      <vt:lpstr>Input!Table_16238_72</vt:lpstr>
      <vt:lpstr>Input!Table_16239_73</vt:lpstr>
      <vt:lpstr>Input!Table_16240_74</vt:lpstr>
      <vt:lpstr>Input!Table_16241_75</vt:lpstr>
      <vt:lpstr>Input!Table_16242_76</vt:lpstr>
      <vt:lpstr>Input!Table_16243_77</vt:lpstr>
      <vt:lpstr>Input!Table_16245_78</vt:lpstr>
      <vt:lpstr>Input!Table_16246_79</vt:lpstr>
      <vt:lpstr>Input!Table_16248_80</vt:lpstr>
      <vt:lpstr>Input!Table_16250_81</vt:lpstr>
      <vt:lpstr>Input!Table_16251_82</vt:lpstr>
      <vt:lpstr>Input!Table_16252_83</vt:lpstr>
      <vt:lpstr>Input!Table_16253_84</vt:lpstr>
      <vt:lpstr>Input!Table_16254_85</vt:lpstr>
      <vt:lpstr>Input!Table_16255_86</vt:lpstr>
      <vt:lpstr>Input!Table_16256_87</vt:lpstr>
      <vt:lpstr>Input!Table_16258_26</vt:lpstr>
      <vt:lpstr>Input!Table_16259_27</vt:lpstr>
      <vt:lpstr>Input!Table_16771_101</vt:lpstr>
      <vt:lpstr>Input!Table_17061_116</vt:lpstr>
      <vt:lpstr>Input!Table_17569_28</vt:lpstr>
      <vt:lpstr>Input!Table_17570_44</vt:lpstr>
      <vt:lpstr>Input!Table_17571_45</vt:lpstr>
      <vt:lpstr>Input!Table_17572_58</vt:lpstr>
      <vt:lpstr>Input!Table_17573_88</vt:lpstr>
      <vt:lpstr>Input!Table_17574_89</vt:lpstr>
      <vt:lpstr>Input!Table_17887_53</vt:lpstr>
      <vt:lpstr>Input!Table_17888_54</vt:lpstr>
      <vt:lpstr>Input!Table_17889_55</vt:lpstr>
      <vt:lpstr>Input!Table_17912_115</vt:lpstr>
      <vt:lpstr>Thousand</vt:lpstr>
      <vt:lpstr>TotalSPPsandNPPs</vt:lpstr>
      <vt:lpstr>TRANSPORT</vt:lpstr>
      <vt:lpstr>Two</vt:lpstr>
      <vt:lpstr>WELFARE</vt:lpstr>
      <vt:lpstr>Zero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Dermot Doherty</dc:creator>
  <cp:lastModifiedBy>Jane Grant</cp:lastModifiedBy>
  <dcterms:created xsi:type="dcterms:W3CDTF">1996-10-14T23:33:28Z</dcterms:created>
  <dcterms:modified xsi:type="dcterms:W3CDTF">2015-05-05T06:18:53Z</dcterms:modified>
</cp:coreProperties>
</file>